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00" activeTab="2"/>
  </bookViews>
  <sheets>
    <sheet name="LRI Servicios" sheetId="1" r:id="rId1"/>
    <sheet name="LAI Obras" sheetId="2" r:id="rId2"/>
    <sheet name="LAI Suministros"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3" l="1"/>
  <c r="H34" i="3"/>
  <c r="E34" i="3"/>
  <c r="K33" i="3"/>
  <c r="L33" i="3" s="1"/>
  <c r="E33" i="3"/>
  <c r="H32" i="3"/>
  <c r="G32" i="3"/>
  <c r="H31" i="3"/>
  <c r="G31" i="3"/>
  <c r="E31" i="3"/>
  <c r="G30" i="3"/>
  <c r="H30" i="3" s="1"/>
  <c r="G29" i="3"/>
  <c r="H29" i="3" s="1"/>
  <c r="E29" i="3"/>
  <c r="H28" i="3"/>
  <c r="E28" i="3"/>
  <c r="H27" i="3"/>
  <c r="G27" i="3"/>
  <c r="E27" i="3"/>
  <c r="G26" i="3"/>
  <c r="H26" i="3" s="1"/>
  <c r="E26" i="3"/>
  <c r="H24" i="3"/>
  <c r="E24" i="3"/>
  <c r="H23" i="3"/>
  <c r="E23" i="3"/>
  <c r="H22" i="3"/>
  <c r="E22" i="3"/>
  <c r="H21" i="3"/>
  <c r="G21" i="3"/>
  <c r="E21" i="3"/>
  <c r="H20" i="3"/>
  <c r="E20" i="3"/>
  <c r="H19" i="3"/>
  <c r="G19" i="3"/>
  <c r="E19" i="3"/>
  <c r="G18" i="3"/>
  <c r="H18" i="3" s="1"/>
  <c r="E18" i="3"/>
  <c r="L17" i="3"/>
  <c r="P17" i="3" s="1"/>
  <c r="K17" i="3"/>
  <c r="E17" i="3"/>
  <c r="G16" i="3"/>
  <c r="H16" i="3" s="1"/>
  <c r="E16" i="3"/>
  <c r="H15" i="3"/>
  <c r="G15" i="3"/>
  <c r="E15" i="3"/>
  <c r="G14" i="3"/>
  <c r="H14" i="3" s="1"/>
  <c r="E14" i="3"/>
  <c r="K13" i="3"/>
  <c r="L13" i="3" s="1"/>
  <c r="P13" i="3" s="1"/>
  <c r="E13" i="3"/>
  <c r="H12" i="3"/>
  <c r="G12" i="3"/>
  <c r="E12" i="3"/>
  <c r="G11" i="3"/>
  <c r="H11" i="3" s="1"/>
  <c r="E11" i="3"/>
  <c r="H10" i="3"/>
  <c r="G10" i="3"/>
  <c r="E10" i="3"/>
  <c r="E9" i="3"/>
  <c r="O33" i="3" l="1"/>
  <c r="N33" i="3"/>
  <c r="O13" i="3"/>
  <c r="Q13" i="3" s="1"/>
  <c r="G13" i="3" s="1"/>
  <c r="H13" i="3" s="1"/>
  <c r="O17" i="3"/>
  <c r="Q33" i="3"/>
  <c r="G33" i="3" s="1"/>
  <c r="H33" i="3" s="1"/>
  <c r="M17" i="3"/>
  <c r="E33" i="2"/>
  <c r="G32" i="2"/>
  <c r="G15" i="2"/>
  <c r="G16" i="2"/>
  <c r="E14" i="2"/>
  <c r="E15" i="2"/>
  <c r="E16" i="2"/>
  <c r="E17" i="2"/>
  <c r="E18" i="2"/>
  <c r="E19" i="2"/>
  <c r="G19" i="2"/>
  <c r="G12" i="2"/>
  <c r="G12" i="1"/>
  <c r="G10" i="1"/>
  <c r="G10" i="2"/>
  <c r="E45" i="1"/>
  <c r="G42" i="1"/>
  <c r="G37" i="1"/>
  <c r="E26" i="1"/>
  <c r="G26" i="1"/>
  <c r="G27" i="1"/>
  <c r="E28" i="1"/>
  <c r="G28" i="1"/>
  <c r="G29" i="1"/>
  <c r="E20" i="1"/>
  <c r="E21" i="1"/>
  <c r="E22" i="1"/>
  <c r="E23" i="1"/>
  <c r="E24" i="1"/>
  <c r="G24" i="1"/>
  <c r="Q17" i="3" l="1"/>
  <c r="G17" i="3" s="1"/>
  <c r="H17" i="3" s="1"/>
  <c r="G16" i="1"/>
  <c r="G15" i="1"/>
  <c r="P16" i="1"/>
  <c r="K16" i="1"/>
  <c r="H16" i="2"/>
  <c r="G18" i="2"/>
  <c r="H18" i="2" s="1"/>
  <c r="G14" i="2"/>
  <c r="E27" i="1" l="1"/>
  <c r="H27" i="1"/>
  <c r="G21" i="2" l="1"/>
  <c r="H28" i="1"/>
  <c r="K33" i="2"/>
  <c r="H15" i="2"/>
  <c r="G32" i="1"/>
  <c r="K17" i="2"/>
  <c r="L33" i="2" l="1"/>
  <c r="E16" i="1"/>
  <c r="K45" i="1"/>
  <c r="H24" i="1"/>
  <c r="G19" i="1"/>
  <c r="G31" i="1"/>
  <c r="K14" i="1"/>
  <c r="K13" i="1"/>
  <c r="E13" i="1"/>
  <c r="O33" i="2" l="1"/>
  <c r="N33" i="2"/>
  <c r="N45" i="1"/>
  <c r="L45" i="1"/>
  <c r="L13" i="1"/>
  <c r="P13" i="1" s="1"/>
  <c r="Q33" i="2" l="1"/>
  <c r="O45" i="1"/>
  <c r="Q45" i="1" s="1"/>
  <c r="O13" i="1"/>
  <c r="Q13" i="1" s="1"/>
  <c r="G33" i="2"/>
  <c r="H33" i="2" s="1"/>
  <c r="G45" i="1" l="1"/>
  <c r="H45" i="1" s="1"/>
  <c r="G13" i="1"/>
  <c r="H13" i="1" s="1"/>
  <c r="G17" i="1" l="1"/>
  <c r="H20" i="1" l="1"/>
  <c r="H21" i="1"/>
  <c r="H22" i="1"/>
  <c r="H23" i="1"/>
  <c r="H25" i="1"/>
  <c r="H30" i="1"/>
  <c r="H32" i="1"/>
  <c r="H33" i="1"/>
  <c r="H34" i="1"/>
  <c r="H40" i="1"/>
  <c r="E10" i="1"/>
  <c r="E11" i="1"/>
  <c r="E12" i="1"/>
  <c r="E15" i="1"/>
  <c r="E17" i="1"/>
  <c r="E18" i="1"/>
  <c r="E19" i="1"/>
  <c r="E25" i="1"/>
  <c r="E29" i="1"/>
  <c r="E30" i="1"/>
  <c r="E31" i="1"/>
  <c r="E32" i="1"/>
  <c r="E33" i="1"/>
  <c r="E34" i="1"/>
  <c r="E35" i="1"/>
  <c r="E37" i="1"/>
  <c r="E38" i="1"/>
  <c r="E39" i="1"/>
  <c r="E40" i="1"/>
  <c r="E41" i="1"/>
  <c r="E43" i="1"/>
  <c r="E46" i="1"/>
  <c r="E9" i="1"/>
  <c r="G44" i="1"/>
  <c r="H44" i="1" s="1"/>
  <c r="G43" i="1"/>
  <c r="H43" i="1" s="1"/>
  <c r="H42" i="1"/>
  <c r="G41" i="1"/>
  <c r="H41" i="1" s="1"/>
  <c r="G39" i="1"/>
  <c r="H39" i="1" s="1"/>
  <c r="G38" i="1"/>
  <c r="H38" i="1" s="1"/>
  <c r="H37" i="1"/>
  <c r="G35" i="1"/>
  <c r="H35" i="1" s="1"/>
  <c r="H31" i="1"/>
  <c r="H29" i="1"/>
  <c r="H26" i="1"/>
  <c r="H19" i="1"/>
  <c r="H17" i="1"/>
  <c r="H15" i="1"/>
  <c r="H14" i="2"/>
  <c r="H19" i="2"/>
  <c r="H21" i="2"/>
  <c r="H22" i="2"/>
  <c r="H23" i="2"/>
  <c r="H24" i="2"/>
  <c r="H28" i="2"/>
  <c r="H34" i="2"/>
  <c r="G11" i="1"/>
  <c r="H11" i="1" s="1"/>
  <c r="L16" i="1" l="1"/>
  <c r="L14" i="1"/>
  <c r="H10" i="1"/>
  <c r="E31" i="2"/>
  <c r="E29" i="2"/>
  <c r="G29" i="2"/>
  <c r="H29" i="2" s="1"/>
  <c r="P14" i="1" l="1"/>
  <c r="O14" i="1"/>
  <c r="O16" i="1"/>
  <c r="M16" i="1"/>
  <c r="E10" i="2"/>
  <c r="E11" i="2"/>
  <c r="E12" i="2"/>
  <c r="E13" i="2"/>
  <c r="E20" i="2"/>
  <c r="E21" i="2"/>
  <c r="E22" i="2"/>
  <c r="E23" i="2"/>
  <c r="E24" i="2"/>
  <c r="E26" i="2"/>
  <c r="E27" i="2"/>
  <c r="E28" i="2"/>
  <c r="E34" i="2"/>
  <c r="E9" i="2"/>
  <c r="K13" i="2"/>
  <c r="G31" i="2"/>
  <c r="H31" i="2" s="1"/>
  <c r="G30" i="2"/>
  <c r="H30" i="2" s="1"/>
  <c r="G27" i="2"/>
  <c r="H27" i="2" s="1"/>
  <c r="G26" i="2"/>
  <c r="H26" i="2" s="1"/>
  <c r="G20" i="2"/>
  <c r="Q14" i="1" l="1"/>
  <c r="G14" i="1" s="1"/>
  <c r="H14" i="1" s="1"/>
  <c r="Q16" i="1"/>
  <c r="L13" i="2"/>
  <c r="L17" i="2"/>
  <c r="M17" i="2" s="1"/>
  <c r="H20" i="2"/>
  <c r="H10" i="2"/>
  <c r="G18" i="1" l="1"/>
  <c r="H18" i="1" s="1"/>
  <c r="H16" i="1"/>
  <c r="P17" i="2"/>
  <c r="O17" i="2"/>
  <c r="Q17" i="2" s="1"/>
  <c r="H12" i="2"/>
  <c r="G11" i="2"/>
  <c r="H11" i="2" s="1"/>
  <c r="G17" i="2" l="1"/>
  <c r="H17" i="2" s="1"/>
  <c r="H32" i="2"/>
  <c r="H12" i="1" l="1"/>
  <c r="P13" i="2" l="1"/>
  <c r="O13" i="2"/>
  <c r="Q13" i="2" s="1"/>
  <c r="G13" i="2" l="1"/>
  <c r="H13" i="2" s="1"/>
</calcChain>
</file>

<file path=xl/sharedStrings.xml><?xml version="1.0" encoding="utf-8"?>
<sst xmlns="http://schemas.openxmlformats.org/spreadsheetml/2006/main" count="344" uniqueCount="241">
  <si>
    <r>
      <rPr>
        <b/>
        <sz val="11"/>
        <color theme="1"/>
        <rFont val="Times New Roman"/>
        <family val="1"/>
      </rPr>
      <t>Indicaciones</t>
    </r>
  </si>
  <si>
    <r>
      <rPr>
        <sz val="10"/>
        <rFont val="Times New Roman"/>
        <family val="1"/>
      </rPr>
      <t>Este cuadro es útil cuando se desee planear plazos de licitación de antemano. La fecha se escribirá en las celdas señaladas de la columna verde. El resto de las celdas de la columna verde representan subpasos y deben introducirse posteriormente.</t>
    </r>
  </si>
  <si>
    <r>
      <rPr>
        <sz val="10"/>
        <color theme="1"/>
        <rFont val="Times New Roman"/>
        <family val="1"/>
      </rPr>
      <t>Una vez introducidos los plazos previstos, el cuadro mostrará automáticamente los plazos más tempranos y más tardíos posibles, según las indicaciones de la Guía PRAG.</t>
    </r>
  </si>
  <si>
    <r>
      <rPr>
        <sz val="10"/>
        <color theme="1"/>
        <rFont val="Times New Roman"/>
        <family val="1"/>
      </rPr>
      <t>Tenga en cuenta que el cálculo de los plazos tiene en cuenta los días laborables, pero no los días festivos. Si opta por un plazo que no sea un día laborable, estará marcado en rojo.</t>
    </r>
  </si>
  <si>
    <r>
      <rPr>
        <sz val="10"/>
        <color theme="1"/>
        <rFont val="Times New Roman"/>
        <family val="1"/>
      </rPr>
      <t>La etapa 0, en relación con la etapa 6.1, señala que el refrendo del contrato debe hacerse en un plazo de 3 años a partir de la entrada en vigor del convenio de financiación correspondiente.</t>
    </r>
  </si>
  <si>
    <r>
      <rPr>
        <sz val="10"/>
        <color theme="1"/>
        <rFont val="Times New Roman"/>
        <family val="1"/>
      </rPr>
      <t>La Oficina de Publicaciones publica los sábados, pero no los domingos y lunes. Tenga en cuenta esta información en caso de que tenga que publicar en un diario oficialn nacional al mismo tiempo.</t>
    </r>
  </si>
  <si>
    <r>
      <rPr>
        <b/>
        <sz val="11"/>
        <color theme="1"/>
        <rFont val="Times New Roman"/>
        <family val="1"/>
      </rPr>
      <t>Sub</t>
    </r>
  </si>
  <si>
    <r>
      <rPr>
        <b/>
        <sz val="11"/>
        <color theme="1"/>
        <rFont val="Times New Roman"/>
        <family val="1"/>
      </rPr>
      <t>Etapas</t>
    </r>
  </si>
  <si>
    <r>
      <rPr>
        <b/>
        <sz val="11"/>
        <color theme="1"/>
        <rFont val="Times New Roman"/>
        <family val="1"/>
      </rPr>
      <t>Asunto/plazo</t>
    </r>
  </si>
  <si>
    <r>
      <rPr>
        <b/>
        <sz val="11"/>
        <color theme="1"/>
        <rFont val="Times New Roman"/>
        <family val="1"/>
      </rPr>
      <t>Indicar la fecha</t>
    </r>
  </si>
  <si>
    <r>
      <rPr>
        <b/>
        <sz val="11"/>
        <color theme="1"/>
        <rFont val="Times New Roman"/>
        <family val="1"/>
      </rPr>
      <t>Día</t>
    </r>
  </si>
  <si>
    <r>
      <rPr>
        <b/>
        <sz val="11"/>
        <color theme="1"/>
        <rFont val="Times New Roman"/>
        <family val="1"/>
      </rPr>
      <t>Plazo</t>
    </r>
  </si>
  <si>
    <r>
      <rPr>
        <b/>
        <sz val="11"/>
        <color theme="1"/>
        <rFont val="Times New Roman"/>
        <family val="1"/>
      </rPr>
      <t>Día</t>
    </r>
  </si>
  <si>
    <r>
      <rPr>
        <b/>
        <sz val="11"/>
        <color theme="1"/>
        <rFont val="Times New Roman"/>
        <family val="1"/>
      </rPr>
      <t>Cálculo</t>
    </r>
  </si>
  <si>
    <r>
      <rPr>
        <b/>
        <sz val="11"/>
        <color theme="1"/>
        <rFont val="Times New Roman"/>
        <family val="1"/>
      </rPr>
      <t>Entrada en vigor del convenio de financiación aplicable</t>
    </r>
  </si>
  <si>
    <r>
      <rPr>
        <i/>
        <sz val="11"/>
        <color theme="1"/>
        <rFont val="Times New Roman"/>
        <family val="1"/>
      </rPr>
      <t>Fecha a elegir</t>
    </r>
  </si>
  <si>
    <r>
      <rPr>
        <sz val="11"/>
        <color theme="1"/>
        <rFont val="Times New Roman"/>
        <family val="1"/>
      </rPr>
      <t>1.1</t>
    </r>
  </si>
  <si>
    <r>
      <rPr>
        <sz val="11"/>
        <color theme="1"/>
        <rFont val="Times New Roman"/>
        <family val="1"/>
      </rPr>
      <t>Envío del anuncio de información previa a la Oficina de Publicaciones</t>
    </r>
  </si>
  <si>
    <r>
      <rPr>
        <sz val="11"/>
        <color theme="1"/>
        <rFont val="Times New Roman"/>
        <family val="1"/>
      </rPr>
      <t>15 días antes de la etapa 1</t>
    </r>
  </si>
  <si>
    <r>
      <rPr>
        <b/>
        <sz val="11"/>
        <color theme="1"/>
        <rFont val="Times New Roman"/>
        <family val="1"/>
      </rPr>
      <t>Publicación del anuncio de información previa en el Diario Oficial</t>
    </r>
  </si>
  <si>
    <r>
      <rPr>
        <b/>
        <sz val="11"/>
        <color theme="1"/>
        <rFont val="Times New Roman"/>
        <family val="1"/>
      </rPr>
      <t>Tenga cuidado si es más tarde de</t>
    </r>
  </si>
  <si>
    <r>
      <rPr>
        <i/>
        <sz val="11"/>
        <color theme="1"/>
        <rFont val="Times New Roman"/>
        <family val="1"/>
      </rPr>
      <t>-</t>
    </r>
  </si>
  <si>
    <r>
      <rPr>
        <sz val="11"/>
        <color theme="1"/>
        <rFont val="Times New Roman"/>
        <family val="1"/>
      </rPr>
      <t>2.1</t>
    </r>
  </si>
  <si>
    <r>
      <rPr>
        <sz val="11"/>
        <color theme="1"/>
        <rFont val="Times New Roman"/>
        <family val="1"/>
      </rPr>
      <t>Envío del anuncio de contrato a la Oficina de Publicaciones</t>
    </r>
  </si>
  <si>
    <r>
      <rPr>
        <sz val="11"/>
        <color theme="1"/>
        <rFont val="Times New Roman"/>
        <family val="1"/>
      </rPr>
      <t>15 días antes de la etapa 2</t>
    </r>
  </si>
  <si>
    <r>
      <rPr>
        <b/>
        <sz val="11"/>
        <color theme="1"/>
        <rFont val="Times New Roman"/>
        <family val="1"/>
      </rPr>
      <t>Publicación del anuncio de contrato en el Diario Oficial</t>
    </r>
  </si>
  <si>
    <r>
      <rPr>
        <b/>
        <sz val="11"/>
        <color theme="1"/>
        <rFont val="Times New Roman"/>
        <family val="1"/>
      </rPr>
      <t>No antes de</t>
    </r>
  </si>
  <si>
    <r>
      <rPr>
        <b/>
        <sz val="11"/>
        <color theme="1"/>
        <rFont val="Times New Roman"/>
        <family val="1"/>
      </rPr>
      <t>30 días después de la etapa 1</t>
    </r>
  </si>
  <si>
    <r>
      <rPr>
        <b/>
        <sz val="11"/>
        <color theme="1"/>
        <rFont val="Times New Roman"/>
        <family val="1"/>
      </rPr>
      <t>No más tarde de</t>
    </r>
  </si>
  <si>
    <r>
      <rPr>
        <b/>
        <sz val="11"/>
        <color theme="1"/>
        <rFont val="Times New Roman"/>
        <family val="1"/>
      </rPr>
      <t>12 meses después de la etapa 1</t>
    </r>
  </si>
  <si>
    <r>
      <rPr>
        <sz val="11"/>
        <color theme="1"/>
        <rFont val="Times New Roman"/>
        <family val="1"/>
      </rPr>
      <t>3.1</t>
    </r>
  </si>
  <si>
    <r>
      <rPr>
        <sz val="11"/>
        <color theme="1"/>
        <rFont val="Times New Roman"/>
        <family val="1"/>
      </rPr>
      <t>Presentación de solicitudes de aclaraciones por parte de los solicitantes</t>
    </r>
  </si>
  <si>
    <r>
      <rPr>
        <sz val="11"/>
        <color theme="1"/>
        <rFont val="Times New Roman"/>
        <family val="1"/>
      </rPr>
      <t>No más tarde de</t>
    </r>
  </si>
  <si>
    <r>
      <rPr>
        <sz val="11"/>
        <color theme="1"/>
        <rFont val="Times New Roman"/>
        <family val="1"/>
      </rPr>
      <t>21 días antes de la etapa 3</t>
    </r>
  </si>
  <si>
    <r>
      <rPr>
        <sz val="11"/>
        <color theme="1"/>
        <rFont val="Times New Roman"/>
        <family val="1"/>
      </rPr>
      <t>3.2</t>
    </r>
  </si>
  <si>
    <r>
      <rPr>
        <sz val="11"/>
        <color theme="1"/>
        <rFont val="Times New Roman"/>
        <family val="1"/>
      </rPr>
      <t>Entrega de las correcciones de errores y de las aclaraciones a la Oficina de Publicaciones</t>
    </r>
  </si>
  <si>
    <r>
      <rPr>
        <sz val="11"/>
        <color theme="1"/>
        <rFont val="Times New Roman"/>
        <family val="1"/>
      </rPr>
      <t>10 días antes de la etapa 3,4</t>
    </r>
  </si>
  <si>
    <r>
      <rPr>
        <sz val="11"/>
        <color theme="1"/>
        <rFont val="Times New Roman"/>
        <family val="1"/>
      </rPr>
      <t>3.3</t>
    </r>
  </si>
  <si>
    <r>
      <rPr>
        <sz val="11"/>
        <color theme="1"/>
        <rFont val="Times New Roman"/>
        <family val="1"/>
      </rPr>
      <t>Comprobación de la disponibilidad de los evaluadores, organización de la primera reunión y elaboración del expediente de licitación</t>
    </r>
  </si>
  <si>
    <r>
      <rPr>
        <sz val="11"/>
        <color theme="1"/>
        <rFont val="Times New Roman"/>
        <family val="1"/>
      </rPr>
      <t>No más tarde de</t>
    </r>
  </si>
  <si>
    <r>
      <rPr>
        <sz val="11"/>
        <color theme="1"/>
        <rFont val="Times New Roman"/>
        <family val="1"/>
      </rPr>
      <t>1 semana antes de la etapa 3</t>
    </r>
  </si>
  <si>
    <r>
      <rPr>
        <sz val="11"/>
        <color theme="1"/>
        <rFont val="Times New Roman"/>
        <family val="1"/>
      </rPr>
      <t>3.4</t>
    </r>
  </si>
  <si>
    <r>
      <rPr>
        <sz val="11"/>
        <color theme="1"/>
        <rFont val="Times New Roman"/>
        <family val="1"/>
      </rPr>
      <t>Publicación de las correcciones y aclaraciones</t>
    </r>
  </si>
  <si>
    <r>
      <rPr>
        <sz val="11"/>
        <color theme="1"/>
        <rFont val="Times New Roman"/>
        <family val="1"/>
      </rPr>
      <t>No más tarde de</t>
    </r>
  </si>
  <si>
    <r>
      <rPr>
        <sz val="11"/>
        <color theme="1"/>
        <rFont val="Times New Roman"/>
        <family val="1"/>
      </rPr>
      <t>5 días antes de la etapa 3</t>
    </r>
  </si>
  <si>
    <r>
      <rPr>
        <b/>
        <sz val="11"/>
        <color theme="1"/>
        <rFont val="Times New Roman"/>
        <family val="1"/>
      </rPr>
      <t>Presentación de solicitudes</t>
    </r>
  </si>
  <si>
    <r>
      <rPr>
        <b/>
        <sz val="11"/>
        <color theme="1"/>
        <rFont val="Times New Roman"/>
        <family val="1"/>
      </rPr>
      <t>No antes de</t>
    </r>
  </si>
  <si>
    <r>
      <rPr>
        <b/>
        <sz val="11"/>
        <color theme="1"/>
        <rFont val="Times New Roman"/>
        <family val="1"/>
      </rPr>
      <t>30 días después de la etapa 2</t>
    </r>
  </si>
  <si>
    <r>
      <rPr>
        <sz val="11"/>
        <color theme="1"/>
        <rFont val="Times New Roman"/>
        <family val="1"/>
      </rPr>
      <t>4.1</t>
    </r>
  </si>
  <si>
    <r>
      <rPr>
        <sz val="11"/>
        <color theme="1"/>
        <rFont val="Times New Roman"/>
        <family val="1"/>
      </rPr>
      <t>Control EDES</t>
    </r>
  </si>
  <si>
    <r>
      <rPr>
        <sz val="11"/>
        <color theme="1"/>
        <rFont val="Times New Roman"/>
        <family val="1"/>
      </rPr>
      <t>4.2</t>
    </r>
  </si>
  <si>
    <r>
      <rPr>
        <sz val="11"/>
        <color theme="1"/>
        <rFont val="Times New Roman"/>
        <family val="1"/>
      </rPr>
      <t>Preparación del informe de preselección</t>
    </r>
  </si>
  <si>
    <r>
      <rPr>
        <sz val="11"/>
        <color theme="1"/>
        <rFont val="Times New Roman"/>
        <family val="1"/>
      </rPr>
      <t>4.3</t>
    </r>
  </si>
  <si>
    <r>
      <rPr>
        <sz val="11"/>
        <color theme="1"/>
        <rFont val="Times New Roman"/>
        <family val="1"/>
      </rPr>
      <t>Aceptación del informe de preselección del Órgano de Contratación</t>
    </r>
  </si>
  <si>
    <r>
      <rPr>
        <sz val="11"/>
        <color theme="1"/>
        <rFont val="Times New Roman"/>
        <family val="1"/>
      </rPr>
      <t>4.4</t>
    </r>
  </si>
  <si>
    <r>
      <rPr>
        <sz val="11"/>
        <color theme="1"/>
        <rFont val="Times New Roman"/>
        <family val="1"/>
      </rPr>
      <t>Autorización del acuerdo sobre el expediente de licitación</t>
    </r>
  </si>
  <si>
    <r>
      <rPr>
        <sz val="11"/>
        <color theme="1"/>
        <rFont val="Times New Roman"/>
        <family val="1"/>
      </rPr>
      <t>4.5</t>
    </r>
  </si>
  <si>
    <r>
      <rPr>
        <sz val="11"/>
        <color theme="1"/>
        <rFont val="Times New Roman"/>
        <family val="1"/>
      </rPr>
      <t>Envío de la lista de preselección que se publicará en el sitio web de la DG DEVCO</t>
    </r>
  </si>
  <si>
    <r>
      <rPr>
        <sz val="11"/>
        <color theme="1"/>
        <rFont val="Times New Roman"/>
        <family val="1"/>
      </rPr>
      <t>2 días antes de la etapa 4</t>
    </r>
  </si>
  <si>
    <r>
      <rPr>
        <b/>
        <sz val="11"/>
        <color theme="1"/>
        <rFont val="Times New Roman"/>
        <family val="1"/>
      </rPr>
      <t>Publicación de la lista de preselección en el sitio web de la DG DEVCO, envío del expediente de licitación y notificación a los solicitantes no seleccionados</t>
    </r>
  </si>
  <si>
    <r>
      <rPr>
        <sz val="11"/>
        <color theme="1"/>
        <rFont val="Times New Roman"/>
        <family val="1"/>
      </rPr>
      <t>5.1</t>
    </r>
  </si>
  <si>
    <r>
      <rPr>
        <sz val="11"/>
        <color theme="1"/>
        <rFont val="Times New Roman"/>
        <family val="1"/>
      </rPr>
      <t>Reunión de información / visita sobre el terreno con los licitadores</t>
    </r>
  </si>
  <si>
    <r>
      <rPr>
        <sz val="11"/>
        <color theme="1"/>
        <rFont val="Times New Roman"/>
        <family val="1"/>
      </rPr>
      <t>No más tarde de</t>
    </r>
  </si>
  <si>
    <r>
      <rPr>
        <sz val="11"/>
        <color theme="1"/>
        <rFont val="Times New Roman"/>
        <family val="1"/>
      </rPr>
      <t>21 días antes de la etapa 5</t>
    </r>
  </si>
  <si>
    <r>
      <rPr>
        <sz val="11"/>
        <color theme="1"/>
        <rFont val="Times New Roman"/>
        <family val="1"/>
      </rPr>
      <t>5.2</t>
    </r>
  </si>
  <si>
    <r>
      <rPr>
        <sz val="11"/>
        <color theme="1"/>
        <rFont val="Times New Roman"/>
        <family val="1"/>
      </rPr>
      <t>Presentación de preguntas por parte de los licitadores</t>
    </r>
  </si>
  <si>
    <r>
      <rPr>
        <sz val="11"/>
        <color theme="1"/>
        <rFont val="Times New Roman"/>
        <family val="1"/>
      </rPr>
      <t>No más tarde de</t>
    </r>
  </si>
  <si>
    <r>
      <rPr>
        <sz val="11"/>
        <color theme="1"/>
        <rFont val="Times New Roman"/>
        <family val="1"/>
      </rPr>
      <t>21 días antes de la etapa 5</t>
    </r>
  </si>
  <si>
    <r>
      <rPr>
        <sz val="11"/>
        <color theme="1"/>
        <rFont val="Times New Roman"/>
        <family val="1"/>
      </rPr>
      <t>5.3</t>
    </r>
  </si>
  <si>
    <r>
      <rPr>
        <sz val="11"/>
        <color theme="1"/>
        <rFont val="Times New Roman"/>
        <family val="1"/>
      </rPr>
      <t>Envío de las respuestas al sitio web de la DG DEVCO</t>
    </r>
  </si>
  <si>
    <r>
      <rPr>
        <sz val="11"/>
        <color theme="1"/>
        <rFont val="Times New Roman"/>
        <family val="1"/>
      </rPr>
      <t>2 días antes de la etapa 5,4</t>
    </r>
  </si>
  <si>
    <r>
      <rPr>
        <sz val="11"/>
        <color theme="1"/>
        <rFont val="Times New Roman"/>
        <family val="1"/>
      </rPr>
      <t>5.4</t>
    </r>
  </si>
  <si>
    <r>
      <rPr>
        <sz val="11"/>
        <color theme="1"/>
        <rFont val="Times New Roman"/>
        <family val="1"/>
      </rPr>
      <t>Publicación de las respuestas en el sitio web de la DG DEVCO</t>
    </r>
  </si>
  <si>
    <r>
      <rPr>
        <sz val="11"/>
        <color theme="1"/>
        <rFont val="Times New Roman"/>
        <family val="1"/>
      </rPr>
      <t>No más tarde de</t>
    </r>
  </si>
  <si>
    <r>
      <rPr>
        <sz val="11"/>
        <color theme="1"/>
        <rFont val="Times New Roman"/>
        <family val="1"/>
      </rPr>
      <t>11 días antes de la etapa 5</t>
    </r>
  </si>
  <si>
    <r>
      <rPr>
        <sz val="11"/>
        <color theme="1"/>
        <rFont val="Times New Roman"/>
        <family val="1"/>
      </rPr>
      <t>5.5</t>
    </r>
  </si>
  <si>
    <r>
      <rPr>
        <sz val="11"/>
        <color theme="1"/>
        <rFont val="Times New Roman"/>
        <family val="1"/>
      </rPr>
      <t>Comprobación de la disponibilidad de los evaluadores</t>
    </r>
  </si>
  <si>
    <r>
      <rPr>
        <b/>
        <sz val="11"/>
        <color theme="1"/>
        <rFont val="Times New Roman"/>
        <family val="1"/>
      </rPr>
      <t>Presentación de ofertas</t>
    </r>
  </si>
  <si>
    <r>
      <rPr>
        <b/>
        <sz val="11"/>
        <color theme="1"/>
        <rFont val="Times New Roman"/>
        <family val="1"/>
      </rPr>
      <t>No antes de</t>
    </r>
  </si>
  <si>
    <r>
      <rPr>
        <b/>
        <sz val="11"/>
        <color theme="1"/>
        <rFont val="Times New Roman"/>
        <family val="1"/>
      </rPr>
      <t>50 días después de la etapa 4</t>
    </r>
  </si>
  <si>
    <r>
      <rPr>
        <sz val="11"/>
        <color theme="1"/>
        <rFont val="Times New Roman"/>
        <family val="1"/>
      </rPr>
      <t>6.1</t>
    </r>
  </si>
  <si>
    <r>
      <rPr>
        <sz val="11"/>
        <color theme="1"/>
        <rFont val="Times New Roman"/>
        <family val="1"/>
      </rPr>
      <t>Primera reunión (fase preparatoria)</t>
    </r>
  </si>
  <si>
    <r>
      <rPr>
        <sz val="11"/>
        <color theme="1"/>
        <rFont val="Times New Roman"/>
        <family val="1"/>
      </rPr>
      <t>No más tarde de</t>
    </r>
  </si>
  <si>
    <r>
      <rPr>
        <sz val="11"/>
        <color theme="1"/>
        <rFont val="Times New Roman"/>
        <family val="1"/>
      </rPr>
      <t>7 días después de la etapa 5</t>
    </r>
  </si>
  <si>
    <r>
      <rPr>
        <sz val="11"/>
        <color theme="1"/>
        <rFont val="Times New Roman"/>
        <family val="1"/>
      </rPr>
      <t>6.2</t>
    </r>
  </si>
  <si>
    <r>
      <rPr>
        <sz val="11"/>
        <color theme="1"/>
        <rFont val="Times New Roman"/>
        <family val="1"/>
      </rPr>
      <t>Segunda reunión (evaluación)</t>
    </r>
  </si>
  <si>
    <r>
      <rPr>
        <sz val="11"/>
        <color theme="1"/>
        <rFont val="Times New Roman"/>
        <family val="1"/>
      </rPr>
      <t>6.3</t>
    </r>
  </si>
  <si>
    <r>
      <rPr>
        <sz val="11"/>
        <color theme="1"/>
        <rFont val="Times New Roman"/>
        <family val="1"/>
      </rPr>
      <t>Segundo control EDES</t>
    </r>
  </si>
  <si>
    <r>
      <rPr>
        <sz val="11"/>
        <color theme="1"/>
        <rFont val="Times New Roman"/>
        <family val="1"/>
      </rPr>
      <t>6.4</t>
    </r>
  </si>
  <si>
    <r>
      <rPr>
        <sz val="11"/>
        <color theme="1"/>
        <rFont val="Times New Roman"/>
        <family val="1"/>
      </rPr>
      <t xml:space="preserve">Preparación del informe de evaluación </t>
    </r>
  </si>
  <si>
    <r>
      <rPr>
        <sz val="11"/>
        <color theme="1"/>
        <rFont val="Times New Roman"/>
        <family val="1"/>
      </rPr>
      <t>No más tarde de</t>
    </r>
  </si>
  <si>
    <r>
      <rPr>
        <sz val="11"/>
        <color theme="1"/>
        <rFont val="Times New Roman"/>
        <family val="1"/>
      </rPr>
      <t>60 días después de la etapa 5</t>
    </r>
  </si>
  <si>
    <r>
      <rPr>
        <sz val="11"/>
        <color theme="1"/>
        <rFont val="Times New Roman"/>
        <family val="1"/>
      </rPr>
      <t>6.5</t>
    </r>
  </si>
  <si>
    <r>
      <rPr>
        <sz val="11"/>
        <color theme="1"/>
        <rFont val="Times New Roman"/>
        <family val="1"/>
      </rPr>
      <t>Preparación de la decisión de adjudicación</t>
    </r>
  </si>
  <si>
    <r>
      <rPr>
        <b/>
        <sz val="11"/>
        <color theme="1"/>
        <rFont val="Times New Roman"/>
        <family val="1"/>
      </rPr>
      <t>Notificación de la decisión de adjudicación a los licitadores seleccionados y eliminados e inicio del plazo suspensivo</t>
    </r>
  </si>
  <si>
    <r>
      <rPr>
        <b/>
        <sz val="11"/>
        <color theme="1"/>
        <rFont val="Times New Roman"/>
        <family val="1"/>
      </rPr>
      <t>No más tarde de</t>
    </r>
  </si>
  <si>
    <r>
      <rPr>
        <b/>
        <sz val="11"/>
        <color theme="1"/>
        <rFont val="Times New Roman"/>
        <family val="1"/>
      </rPr>
      <t>90 días después de la etapa 5</t>
    </r>
  </si>
  <si>
    <r>
      <rPr>
        <sz val="11"/>
        <color theme="1"/>
        <rFont val="Times New Roman"/>
        <family val="1"/>
      </rPr>
      <t>7.1</t>
    </r>
  </si>
  <si>
    <r>
      <rPr>
        <sz val="11"/>
        <color theme="1"/>
        <rFont val="Times New Roman"/>
        <family val="1"/>
      </rPr>
      <t>Confirmación de la disponibilidad de los expertos principales por el licitador seleccionado</t>
    </r>
  </si>
  <si>
    <r>
      <rPr>
        <sz val="11"/>
        <color theme="1"/>
        <rFont val="Times New Roman"/>
        <family val="1"/>
      </rPr>
      <t>No más tarde de</t>
    </r>
  </si>
  <si>
    <r>
      <rPr>
        <sz val="11"/>
        <color theme="1"/>
        <rFont val="Times New Roman"/>
        <family val="1"/>
      </rPr>
      <t>5 días después de la etapa 6</t>
    </r>
  </si>
  <si>
    <r>
      <rPr>
        <sz val="11"/>
        <color theme="1"/>
        <rFont val="Times New Roman"/>
        <family val="1"/>
      </rPr>
      <t>7.2</t>
    </r>
  </si>
  <si>
    <r>
      <rPr>
        <sz val="11"/>
        <color theme="1"/>
        <rFont val="Times New Roman"/>
        <family val="1"/>
      </rPr>
      <t>Sustitución de expertos principales y presentación de los documentos justificativos</t>
    </r>
  </si>
  <si>
    <r>
      <rPr>
        <sz val="11"/>
        <color theme="1"/>
        <rFont val="Times New Roman"/>
        <family val="1"/>
      </rPr>
      <t>No más tarde de</t>
    </r>
  </si>
  <si>
    <r>
      <rPr>
        <sz val="11"/>
        <color theme="1"/>
        <rFont val="Times New Roman"/>
        <family val="1"/>
      </rPr>
      <t>15 días después de la etapa 6</t>
    </r>
  </si>
  <si>
    <r>
      <rPr>
        <sz val="11"/>
        <color theme="1"/>
        <rFont val="Times New Roman"/>
        <family val="1"/>
      </rPr>
      <t>7.3</t>
    </r>
  </si>
  <si>
    <r>
      <rPr>
        <sz val="11"/>
        <color theme="1"/>
        <rFont val="Times New Roman"/>
        <family val="1"/>
      </rPr>
      <t>Preparación del contrato</t>
    </r>
  </si>
  <si>
    <r>
      <rPr>
        <b/>
        <sz val="11"/>
        <color theme="1"/>
        <rFont val="Times New Roman"/>
        <family val="1"/>
      </rPr>
      <t xml:space="preserve">Presentación del contrato al licitador seleccionado para su firma </t>
    </r>
  </si>
  <si>
    <r>
      <rPr>
        <b/>
        <sz val="11"/>
        <color theme="1"/>
        <rFont val="Times New Roman"/>
        <family val="1"/>
      </rPr>
      <t>No antes de</t>
    </r>
  </si>
  <si>
    <r>
      <rPr>
        <b/>
        <sz val="11"/>
        <color theme="1"/>
        <rFont val="Times New Roman"/>
        <family val="1"/>
      </rPr>
      <t>15 días después de la etapa 6</t>
    </r>
  </si>
  <si>
    <r>
      <rPr>
        <b/>
        <sz val="11"/>
        <color theme="1"/>
        <rFont val="Times New Roman"/>
        <family val="1"/>
      </rPr>
      <t>No más tarde de</t>
    </r>
  </si>
  <si>
    <r>
      <rPr>
        <b/>
        <sz val="11"/>
        <color theme="1"/>
        <rFont val="Times New Roman"/>
        <family val="1"/>
      </rPr>
      <t>150 días después de la etapa 5</t>
    </r>
  </si>
  <si>
    <r>
      <rPr>
        <sz val="11"/>
        <color theme="1"/>
        <rFont val="Times New Roman"/>
        <family val="1"/>
      </rPr>
      <t>8.1</t>
    </r>
  </si>
  <si>
    <r>
      <rPr>
        <sz val="11"/>
        <color theme="1"/>
        <rFont val="Times New Roman"/>
        <family val="1"/>
      </rPr>
      <t>Refrendo del contrato</t>
    </r>
  </si>
  <si>
    <r>
      <rPr>
        <sz val="11"/>
        <color theme="1"/>
        <rFont val="Times New Roman"/>
        <family val="1"/>
      </rPr>
      <t>No más tarde de</t>
    </r>
  </si>
  <si>
    <r>
      <rPr>
        <sz val="11"/>
        <color theme="1"/>
        <rFont val="Times New Roman"/>
        <family val="1"/>
      </rPr>
      <t>30 días después de la etapa 7</t>
    </r>
  </si>
  <si>
    <r>
      <rPr>
        <sz val="11"/>
        <color theme="1"/>
        <rFont val="Times New Roman"/>
        <family val="1"/>
      </rPr>
      <t>No más tarde de</t>
    </r>
  </si>
  <si>
    <r>
      <rPr>
        <sz val="11"/>
        <color theme="1"/>
        <rFont val="Times New Roman"/>
        <family val="1"/>
      </rPr>
      <t>3 años después de la etapa 0</t>
    </r>
  </si>
  <si>
    <r>
      <rPr>
        <sz val="11"/>
        <color theme="1"/>
        <rFont val="Times New Roman"/>
        <family val="1"/>
      </rPr>
      <t>8.2</t>
    </r>
  </si>
  <si>
    <r>
      <rPr>
        <sz val="11"/>
        <color theme="1"/>
        <rFont val="Times New Roman"/>
        <family val="1"/>
      </rPr>
      <t>Envío del anuncio de adjudicación a la Oficina de Publicaciones</t>
    </r>
  </si>
  <si>
    <r>
      <rPr>
        <sz val="11"/>
        <color theme="1"/>
        <rFont val="Times New Roman"/>
        <family val="1"/>
      </rPr>
      <t>15 días antes de la etapa 8</t>
    </r>
  </si>
  <si>
    <r>
      <rPr>
        <b/>
        <sz val="11"/>
        <color theme="1"/>
        <rFont val="Times New Roman"/>
        <family val="1"/>
      </rPr>
      <t>Publicación del anuncio de adjudicación en el Diario Oficial</t>
    </r>
  </si>
  <si>
    <r>
      <rPr>
        <b/>
        <sz val="11"/>
        <color theme="1"/>
        <rFont val="Times New Roman"/>
        <family val="1"/>
      </rPr>
      <t>Cuanto antes</t>
    </r>
  </si>
  <si>
    <t>Bank holidays</t>
  </si>
  <si>
    <t>1 January</t>
  </si>
  <si>
    <t>2 January</t>
  </si>
  <si>
    <t>9 May</t>
  </si>
  <si>
    <t>25 December</t>
  </si>
  <si>
    <t>1 November</t>
  </si>
  <si>
    <t>Day</t>
  </si>
  <si>
    <t>Day name</t>
  </si>
  <si>
    <t>Wed</t>
  </si>
  <si>
    <t>Sat</t>
  </si>
  <si>
    <t>Sun</t>
  </si>
  <si>
    <t>Mon</t>
  </si>
  <si>
    <t>Date</t>
  </si>
  <si>
    <r>
      <rPr>
        <b/>
        <sz val="11"/>
        <color theme="1"/>
        <rFont val="Times New Roman"/>
        <family val="1"/>
      </rPr>
      <t>Indicaciones</t>
    </r>
  </si>
  <si>
    <r>
      <rPr>
        <sz val="9.5"/>
        <rFont val="Times New Roman"/>
        <family val="1"/>
      </rPr>
      <t>Este cuadro es útil cuando se desee planear plazos de licitación de antemano. La fecha se escribirá en las celdas señaladas de la columna verde. El resto de las celdas de la columna verde representan subpasos y deben introducirse posteriormente.</t>
    </r>
  </si>
  <si>
    <r>
      <rPr>
        <sz val="9.5"/>
        <color theme="1"/>
        <rFont val="Times New Roman"/>
        <family val="1"/>
      </rPr>
      <t>Una vez introducidos los plazos previstos, el cuadro mostrará automáticamente los plazos más tempranos y más tardíos posibles, según las indicaciones de la Guía PRAG.</t>
    </r>
  </si>
  <si>
    <r>
      <rPr>
        <sz val="9.5"/>
        <color theme="1"/>
        <rFont val="Times New Roman"/>
        <family val="1"/>
      </rPr>
      <t>La etapa 0 está relacionada con la etapa 6.1, dado que señala que el refrendo del contrato debe hacerse en un plazo de 3 años a partir de la entrada en vigor del convenio de financiación correspondiente.</t>
    </r>
  </si>
  <si>
    <r>
      <rPr>
        <b/>
        <sz val="11"/>
        <color theme="1"/>
        <rFont val="Times New Roman"/>
        <family val="1"/>
      </rPr>
      <t>Sub</t>
    </r>
  </si>
  <si>
    <r>
      <rPr>
        <b/>
        <sz val="11"/>
        <color theme="1"/>
        <rFont val="Times New Roman"/>
        <family val="1"/>
      </rPr>
      <t>Asunto/plazo</t>
    </r>
  </si>
  <si>
    <r>
      <rPr>
        <b/>
        <sz val="11"/>
        <color theme="1"/>
        <rFont val="Times New Roman"/>
        <family val="1"/>
      </rPr>
      <t>Plazo</t>
    </r>
  </si>
  <si>
    <r>
      <rPr>
        <b/>
        <sz val="11"/>
        <color theme="1"/>
        <rFont val="Times New Roman"/>
        <family val="1"/>
      </rPr>
      <t>Día</t>
    </r>
  </si>
  <si>
    <r>
      <rPr>
        <b/>
        <sz val="11"/>
        <color theme="1"/>
        <rFont val="Times New Roman"/>
        <family val="1"/>
      </rPr>
      <t>Plazo límite</t>
    </r>
  </si>
  <si>
    <r>
      <rPr>
        <b/>
        <sz val="11"/>
        <color theme="1"/>
        <rFont val="Times New Roman"/>
        <family val="1"/>
      </rPr>
      <t>Día</t>
    </r>
  </si>
  <si>
    <r>
      <rPr>
        <b/>
        <sz val="11"/>
        <color theme="1"/>
        <rFont val="Times New Roman"/>
        <family val="1"/>
      </rPr>
      <t>Cálculo</t>
    </r>
  </si>
  <si>
    <r>
      <rPr>
        <b/>
        <sz val="11"/>
        <color theme="1"/>
        <rFont val="Times New Roman"/>
        <family val="1"/>
      </rPr>
      <t>Entrada en vigor del convenio de financiación aplicable</t>
    </r>
  </si>
  <si>
    <r>
      <rPr>
        <i/>
        <sz val="11"/>
        <color theme="1"/>
        <rFont val="Times New Roman"/>
        <family val="1"/>
      </rPr>
      <t>Fecha a elegir</t>
    </r>
  </si>
  <si>
    <r>
      <rPr>
        <i/>
        <sz val="11"/>
        <color theme="1"/>
        <rFont val="Times New Roman"/>
        <family val="1"/>
      </rPr>
      <t>-</t>
    </r>
  </si>
  <si>
    <r>
      <rPr>
        <sz val="11"/>
        <color theme="1"/>
        <rFont val="Times New Roman"/>
        <family val="1"/>
      </rPr>
      <t>1.1</t>
    </r>
  </si>
  <si>
    <r>
      <rPr>
        <sz val="11"/>
        <color theme="1"/>
        <rFont val="Times New Roman"/>
        <family val="1"/>
      </rPr>
      <t>Envío del anuncio de información previa a la Oficina de Publicaciones</t>
    </r>
  </si>
  <si>
    <r>
      <rPr>
        <sz val="11"/>
        <color theme="1"/>
        <rFont val="Times New Roman"/>
        <family val="1"/>
      </rPr>
      <t>15 días antes de la etapa 1</t>
    </r>
  </si>
  <si>
    <r>
      <rPr>
        <b/>
        <sz val="11"/>
        <rFont val="Times New Roman"/>
        <family val="1"/>
      </rPr>
      <t>Publicación del anuncio de información previa en el Diario Oficial</t>
    </r>
  </si>
  <si>
    <r>
      <rPr>
        <b/>
        <sz val="11"/>
        <color theme="1"/>
        <rFont val="Times New Roman"/>
        <family val="1"/>
      </rPr>
      <t>Tenga cuidado si es más tarde de</t>
    </r>
  </si>
  <si>
    <r>
      <rPr>
        <i/>
        <sz val="11"/>
        <color theme="1"/>
        <rFont val="Times New Roman"/>
        <family val="1"/>
      </rPr>
      <t>-</t>
    </r>
  </si>
  <si>
    <r>
      <rPr>
        <sz val="11"/>
        <color theme="1"/>
        <rFont val="Times New Roman"/>
        <family val="1"/>
      </rPr>
      <t>2.1</t>
    </r>
  </si>
  <si>
    <r>
      <rPr>
        <sz val="11"/>
        <color theme="1"/>
        <rFont val="Times New Roman"/>
        <family val="1"/>
      </rPr>
      <t>Envío del anuncio de contrato a la Oficina de Publicaciones</t>
    </r>
  </si>
  <si>
    <r>
      <rPr>
        <sz val="11"/>
        <color theme="1"/>
        <rFont val="Times New Roman"/>
        <family val="1"/>
      </rPr>
      <t>15 días antes de la etapa 2</t>
    </r>
  </si>
  <si>
    <r>
      <rPr>
        <b/>
        <sz val="11"/>
        <rFont val="Times New Roman"/>
        <family val="1"/>
      </rPr>
      <t>Publicación del anuncio de contrato en el Diario Oficial</t>
    </r>
  </si>
  <si>
    <r>
      <rPr>
        <b/>
        <sz val="11"/>
        <color theme="1"/>
        <rFont val="Times New Roman"/>
        <family val="1"/>
      </rPr>
      <t>No antes de</t>
    </r>
  </si>
  <si>
    <r>
      <rPr>
        <b/>
        <sz val="11"/>
        <color theme="1"/>
        <rFont val="Times New Roman"/>
        <family val="1"/>
      </rPr>
      <t>30 días después de la etapa 1</t>
    </r>
  </si>
  <si>
    <r>
      <rPr>
        <sz val="11"/>
        <color theme="1"/>
        <rFont val="Times New Roman"/>
        <family val="1"/>
      </rPr>
      <t>3.1</t>
    </r>
  </si>
  <si>
    <r>
      <rPr>
        <sz val="11"/>
        <color theme="1"/>
        <rFont val="Times New Roman"/>
        <family val="1"/>
      </rPr>
      <t>Envío de las correcciones a la Oficina de Publicaciones</t>
    </r>
  </si>
  <si>
    <r>
      <rPr>
        <sz val="11"/>
        <color theme="1"/>
        <rFont val="Times New Roman"/>
        <family val="1"/>
      </rPr>
      <t>10 días antes de la etapa 3,4</t>
    </r>
  </si>
  <si>
    <r>
      <rPr>
        <sz val="11"/>
        <color theme="1"/>
        <rFont val="Times New Roman"/>
        <family val="1"/>
      </rPr>
      <t>3.2</t>
    </r>
  </si>
  <si>
    <r>
      <rPr>
        <sz val="11"/>
        <color theme="1"/>
        <rFont val="Times New Roman"/>
        <family val="1"/>
      </rPr>
      <t>Presentación de preguntas por parte de los licitadores</t>
    </r>
  </si>
  <si>
    <r>
      <rPr>
        <sz val="11"/>
        <color theme="1"/>
        <rFont val="Times New Roman"/>
        <family val="1"/>
      </rPr>
      <t>No más tarde de</t>
    </r>
  </si>
  <si>
    <r>
      <rPr>
        <sz val="11"/>
        <color theme="1"/>
        <rFont val="Times New Roman"/>
        <family val="1"/>
      </rPr>
      <t>21 días antes de la etapa 3</t>
    </r>
  </si>
  <si>
    <r>
      <rPr>
        <sz val="11"/>
        <color theme="1"/>
        <rFont val="Times New Roman"/>
        <family val="1"/>
      </rPr>
      <t>3.3</t>
    </r>
  </si>
  <si>
    <r>
      <rPr>
        <sz val="11"/>
        <color theme="1"/>
        <rFont val="Times New Roman"/>
        <family val="1"/>
      </rPr>
      <t>Envío de las respuestas para su publicación en el sitio web de la DG DEVCO</t>
    </r>
  </si>
  <si>
    <r>
      <rPr>
        <sz val="11"/>
        <color theme="1"/>
        <rFont val="Times New Roman"/>
        <family val="1"/>
      </rPr>
      <t>2 días antes de la etapa 3,5</t>
    </r>
  </si>
  <si>
    <r>
      <rPr>
        <sz val="11"/>
        <color theme="1"/>
        <rFont val="Times New Roman"/>
        <family val="1"/>
      </rPr>
      <t>3.4</t>
    </r>
  </si>
  <si>
    <r>
      <rPr>
        <sz val="11"/>
        <rFont val="Times New Roman"/>
        <family val="1"/>
      </rPr>
      <t>Publicación de las correcciones en el Diario Oficial</t>
    </r>
  </si>
  <si>
    <r>
      <rPr>
        <sz val="11"/>
        <color theme="1"/>
        <rFont val="Times New Roman"/>
        <family val="1"/>
      </rPr>
      <t>No más tarde de</t>
    </r>
  </si>
  <si>
    <r>
      <rPr>
        <sz val="11"/>
        <color theme="1"/>
        <rFont val="Times New Roman"/>
        <family val="1"/>
      </rPr>
      <t>11 días antes de la etapa 3</t>
    </r>
  </si>
  <si>
    <r>
      <rPr>
        <sz val="11"/>
        <color theme="1"/>
        <rFont val="Times New Roman"/>
        <family val="1"/>
      </rPr>
      <t>3.5</t>
    </r>
  </si>
  <si>
    <r>
      <rPr>
        <sz val="11"/>
        <rFont val="Times New Roman"/>
        <family val="1"/>
      </rPr>
      <t>Publicación de las respuestas en el sitio web de la DG DEVCO</t>
    </r>
  </si>
  <si>
    <r>
      <rPr>
        <sz val="11"/>
        <color theme="1"/>
        <rFont val="Times New Roman"/>
        <family val="1"/>
      </rPr>
      <t>No más tarde de</t>
    </r>
  </si>
  <si>
    <r>
      <rPr>
        <sz val="11"/>
        <color theme="1"/>
        <rFont val="Times New Roman"/>
        <family val="1"/>
      </rPr>
      <t>11 días antes de la etapa 3</t>
    </r>
  </si>
  <si>
    <r>
      <rPr>
        <sz val="11"/>
        <color theme="1"/>
        <rFont val="Times New Roman"/>
        <family val="1"/>
      </rPr>
      <t>3.6</t>
    </r>
  </si>
  <si>
    <r>
      <rPr>
        <sz val="11"/>
        <color theme="1"/>
        <rFont val="Times New Roman"/>
        <family val="1"/>
      </rPr>
      <t>Comprobación de la disponibilidad de los evaluadores y organización de la primera reunión</t>
    </r>
  </si>
  <si>
    <r>
      <rPr>
        <sz val="11"/>
        <color theme="1"/>
        <rFont val="Times New Roman"/>
        <family val="1"/>
      </rPr>
      <t>No más tarde de</t>
    </r>
  </si>
  <si>
    <r>
      <rPr>
        <sz val="11"/>
        <color theme="1"/>
        <rFont val="Times New Roman"/>
        <family val="1"/>
      </rPr>
      <t>1 semana antes de la etapa 3</t>
    </r>
  </si>
  <si>
    <r>
      <rPr>
        <b/>
        <sz val="11"/>
        <color theme="1"/>
        <rFont val="Times New Roman"/>
        <family val="1"/>
      </rPr>
      <t>No antes de</t>
    </r>
  </si>
  <si>
    <r>
      <rPr>
        <b/>
        <sz val="11"/>
        <color theme="1"/>
        <rFont val="Times New Roman"/>
        <family val="1"/>
      </rPr>
      <t>90 días después de la etapa 2</t>
    </r>
  </si>
  <si>
    <r>
      <rPr>
        <sz val="11"/>
        <color theme="1"/>
        <rFont val="Times New Roman"/>
        <family val="1"/>
      </rPr>
      <t>4.1</t>
    </r>
  </si>
  <si>
    <r>
      <rPr>
        <sz val="11"/>
        <color theme="1"/>
        <rFont val="Times New Roman"/>
        <family val="1"/>
      </rPr>
      <t>Primera reunión (fase preparatoria)</t>
    </r>
  </si>
  <si>
    <r>
      <rPr>
        <sz val="11"/>
        <color theme="1"/>
        <rFont val="Times New Roman"/>
        <family val="1"/>
      </rPr>
      <t>No más tarde de</t>
    </r>
  </si>
  <si>
    <r>
      <rPr>
        <sz val="11"/>
        <color theme="1"/>
        <rFont val="Times New Roman"/>
        <family val="1"/>
      </rPr>
      <t>7 días después de la etapa 3</t>
    </r>
  </si>
  <si>
    <r>
      <rPr>
        <sz val="11"/>
        <color theme="1"/>
        <rFont val="Times New Roman"/>
        <family val="1"/>
      </rPr>
      <t>4.2</t>
    </r>
  </si>
  <si>
    <r>
      <rPr>
        <sz val="11"/>
        <color theme="1"/>
        <rFont val="Times New Roman"/>
        <family val="1"/>
      </rPr>
      <t>Segunda reunión (evaluación)</t>
    </r>
  </si>
  <si>
    <r>
      <rPr>
        <sz val="11"/>
        <color theme="1"/>
        <rFont val="Times New Roman"/>
        <family val="1"/>
      </rPr>
      <t>4.3</t>
    </r>
  </si>
  <si>
    <r>
      <rPr>
        <sz val="11"/>
        <color theme="1"/>
        <rFont val="Times New Roman"/>
        <family val="1"/>
      </rPr>
      <t>Control EDES</t>
    </r>
  </si>
  <si>
    <r>
      <rPr>
        <sz val="11"/>
        <color theme="1"/>
        <rFont val="Times New Roman"/>
        <family val="1"/>
      </rPr>
      <t>4.4</t>
    </r>
  </si>
  <si>
    <r>
      <rPr>
        <sz val="11"/>
        <color theme="1"/>
        <rFont val="Times New Roman"/>
        <family val="1"/>
      </rPr>
      <t xml:space="preserve">Preparación del informe de evaluación </t>
    </r>
  </si>
  <si>
    <r>
      <rPr>
        <sz val="11"/>
        <color theme="1"/>
        <rFont val="Times New Roman"/>
        <family val="1"/>
      </rPr>
      <t>4.5</t>
    </r>
  </si>
  <si>
    <r>
      <rPr>
        <sz val="11"/>
        <color theme="1"/>
        <rFont val="Times New Roman"/>
        <family val="1"/>
      </rPr>
      <t>Preparación de la decisión de adjudicación</t>
    </r>
  </si>
  <si>
    <r>
      <rPr>
        <b/>
        <sz val="11"/>
        <color theme="1"/>
        <rFont val="Times New Roman"/>
        <family val="1"/>
      </rPr>
      <t>Notificación de la adjudicación a los licitadores seleccionados y eliminados e inicio del plazo suspensivo</t>
    </r>
  </si>
  <si>
    <r>
      <rPr>
        <b/>
        <sz val="11"/>
        <color theme="1"/>
        <rFont val="Times New Roman"/>
        <family val="1"/>
      </rPr>
      <t>No más tarde de</t>
    </r>
  </si>
  <si>
    <r>
      <rPr>
        <b/>
        <sz val="11"/>
        <color theme="1"/>
        <rFont val="Times New Roman"/>
        <family val="1"/>
      </rPr>
      <t>90 días después de la etapa 3</t>
    </r>
  </si>
  <si>
    <r>
      <rPr>
        <sz val="11"/>
        <color theme="1"/>
        <rFont val="Times New Roman"/>
        <family val="1"/>
      </rPr>
      <t>5.1</t>
    </r>
  </si>
  <si>
    <r>
      <rPr>
        <sz val="11"/>
        <color theme="1"/>
        <rFont val="Times New Roman"/>
        <family val="1"/>
      </rPr>
      <t>Presentación de pruebas por parte del adjudicatario</t>
    </r>
  </si>
  <si>
    <r>
      <rPr>
        <sz val="11"/>
        <color theme="1"/>
        <rFont val="Times New Roman"/>
        <family val="1"/>
      </rPr>
      <t>No más tarde de</t>
    </r>
  </si>
  <si>
    <r>
      <rPr>
        <sz val="11"/>
        <color theme="1"/>
        <rFont val="Times New Roman"/>
        <family val="1"/>
      </rPr>
      <t>15 días después de la etapa 4</t>
    </r>
  </si>
  <si>
    <r>
      <rPr>
        <sz val="11"/>
        <color theme="1"/>
        <rFont val="Times New Roman"/>
        <family val="1"/>
      </rPr>
      <t>5.2</t>
    </r>
  </si>
  <si>
    <r>
      <rPr>
        <sz val="11"/>
        <color theme="1"/>
        <rFont val="Times New Roman"/>
        <family val="1"/>
      </rPr>
      <t>Preparación del contrato</t>
    </r>
  </si>
  <si>
    <r>
      <rPr>
        <b/>
        <sz val="11"/>
        <color theme="1"/>
        <rFont val="Times New Roman"/>
        <family val="1"/>
      </rPr>
      <t>Presentación del contrato al licitador seleccionado para su firma</t>
    </r>
  </si>
  <si>
    <r>
      <rPr>
        <b/>
        <sz val="11"/>
        <color theme="1"/>
        <rFont val="Times New Roman"/>
        <family val="1"/>
      </rPr>
      <t>No antes de</t>
    </r>
  </si>
  <si>
    <r>
      <rPr>
        <b/>
        <sz val="11"/>
        <color theme="1"/>
        <rFont val="Times New Roman"/>
        <family val="1"/>
      </rPr>
      <t>15 días después de la etapa 4</t>
    </r>
  </si>
  <si>
    <r>
      <rPr>
        <b/>
        <sz val="11"/>
        <color theme="1"/>
        <rFont val="Times New Roman"/>
        <family val="1"/>
      </rPr>
      <t>No más tarde de</t>
    </r>
  </si>
  <si>
    <r>
      <rPr>
        <b/>
        <sz val="11"/>
        <color theme="1"/>
        <rFont val="Times New Roman"/>
        <family val="1"/>
      </rPr>
      <t>150 días después de la etapa 3</t>
    </r>
  </si>
  <si>
    <r>
      <rPr>
        <sz val="11"/>
        <color theme="1"/>
        <rFont val="Times New Roman"/>
        <family val="1"/>
      </rPr>
      <t>6.1</t>
    </r>
  </si>
  <si>
    <r>
      <rPr>
        <sz val="11"/>
        <color theme="1"/>
        <rFont val="Times New Roman"/>
        <family val="1"/>
      </rPr>
      <t>Refrendo del contrato</t>
    </r>
  </si>
  <si>
    <r>
      <rPr>
        <sz val="11"/>
        <color theme="1"/>
        <rFont val="Times New Roman"/>
        <family val="1"/>
      </rPr>
      <t>No más tarde de</t>
    </r>
  </si>
  <si>
    <r>
      <rPr>
        <sz val="11"/>
        <color theme="1"/>
        <rFont val="Times New Roman"/>
        <family val="1"/>
      </rPr>
      <t>30 días después de la etapa 5</t>
    </r>
  </si>
  <si>
    <r>
      <rPr>
        <sz val="11"/>
        <color theme="1"/>
        <rFont val="Times New Roman"/>
        <family val="1"/>
      </rPr>
      <t>No más tarde de</t>
    </r>
  </si>
  <si>
    <r>
      <rPr>
        <sz val="11"/>
        <color theme="1"/>
        <rFont val="Times New Roman"/>
        <family val="1"/>
      </rPr>
      <t>3 años después de la etapa 0</t>
    </r>
  </si>
  <si>
    <r>
      <rPr>
        <sz val="11"/>
        <color theme="1"/>
        <rFont val="Times New Roman"/>
        <family val="1"/>
      </rPr>
      <t>6.2</t>
    </r>
  </si>
  <si>
    <r>
      <rPr>
        <sz val="11"/>
        <color theme="1"/>
        <rFont val="Times New Roman"/>
        <family val="1"/>
      </rPr>
      <t>Envío del anuncio de adjudicación a la Oficina de Publicaciones</t>
    </r>
  </si>
  <si>
    <r>
      <rPr>
        <sz val="11"/>
        <color theme="1"/>
        <rFont val="Times New Roman"/>
        <family val="1"/>
      </rPr>
      <t>15 días antes de la etapa 6</t>
    </r>
  </si>
  <si>
    <r>
      <rPr>
        <b/>
        <sz val="11"/>
        <rFont val="Times New Roman"/>
        <family val="1"/>
      </rPr>
      <t>Publicación del anuncio de adjudicación en el Diario Oficial</t>
    </r>
  </si>
  <si>
    <r>
      <rPr>
        <b/>
        <sz val="11"/>
        <color theme="1"/>
        <rFont val="Times New Roman"/>
        <family val="1"/>
      </rPr>
      <t>Cuanto antes</t>
    </r>
  </si>
  <si>
    <t>Bank holidays</t>
  </si>
  <si>
    <t>1 January</t>
  </si>
  <si>
    <t>2 January</t>
  </si>
  <si>
    <t>9 May</t>
  </si>
  <si>
    <t>25 December</t>
  </si>
  <si>
    <t>1 November</t>
  </si>
  <si>
    <t>Day</t>
  </si>
  <si>
    <t>Day name</t>
  </si>
  <si>
    <t>Wed</t>
  </si>
  <si>
    <t>Sat</t>
  </si>
  <si>
    <t>Sun</t>
  </si>
  <si>
    <t>Mon</t>
  </si>
  <si>
    <t>Date</t>
  </si>
  <si>
    <t>No olvide que el cálculo de los plazos tiene en cuenta los días laborables, pero no los días festivos. Si opta por un plazo que no sea un día laborable, estará marcado en rojo.</t>
  </si>
  <si>
    <t>La Oficina de Publicaciones publica los sábados, pero no los domingos y lunes. Tenga en cuenta esta información en caso de que tenga que publicar en un diario oficial nacional al mismo tiempo.</t>
  </si>
  <si>
    <t>Etapa</t>
  </si>
  <si>
    <t>Presentación de ofertas</t>
  </si>
  <si>
    <t>60 días después de la etapa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</si>
</sst>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Times New Roman"/>
      <family val="1"/>
    </font>
    <font>
      <sz val="11"/>
      <color theme="1"/>
      <name val="Times New Roman"/>
      <family val="1"/>
    </font>
    <font>
      <i/>
      <sz val="11"/>
      <color theme="1"/>
      <name val="Times New Roman"/>
      <family val="1"/>
    </font>
    <font>
      <sz val="11"/>
      <name val="Times New Roman"/>
      <family val="1"/>
    </font>
    <font>
      <b/>
      <sz val="11"/>
      <name val="Times New Roman"/>
      <family val="1"/>
    </font>
    <font>
      <sz val="11"/>
      <color rgb="FF006100"/>
      <name val="Calibri"/>
      <family val="2"/>
      <scheme val="minor"/>
    </font>
    <font>
      <sz val="11"/>
      <color rgb="FF006100"/>
      <name val="Times New Roman"/>
      <family val="1"/>
    </font>
    <font>
      <b/>
      <sz val="11"/>
      <color rgb="FF006100"/>
      <name val="Times New Roman"/>
      <family val="1"/>
    </font>
    <font>
      <sz val="11"/>
      <name val="Arial"/>
      <family val="2"/>
    </font>
    <font>
      <sz val="10"/>
      <name val="Times New Roman"/>
      <family val="1"/>
    </font>
    <font>
      <sz val="10"/>
      <color theme="1"/>
      <name val="Times New Roman"/>
      <family val="1"/>
    </font>
    <font>
      <sz val="9.5"/>
      <name val="Times New Roman"/>
      <family val="1"/>
    </font>
    <font>
      <sz val="9.5"/>
      <color theme="1"/>
      <name val="Times New Roman"/>
      <family val="1"/>
    </font>
    <font>
      <sz val="9"/>
      <color theme="1"/>
      <name val="Times New Roman"/>
      <family val="1"/>
    </font>
    <font>
      <sz val="9"/>
      <name val="Times New Roman"/>
      <family val="1"/>
    </font>
    <font>
      <sz val="9"/>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6EFCE"/>
      </patternFill>
    </fill>
    <fill>
      <patternFill patternType="solid">
        <fgColor rgb="FFC6EFCE"/>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right/>
      <top style="hair">
        <color auto="1"/>
      </top>
      <bottom/>
      <diagonal/>
    </border>
  </borders>
  <cellStyleXfs count="2">
    <xf numFmtId="0" fontId="0" fillId="0" borderId="0"/>
    <xf numFmtId="0" fontId="6" fillId="7" borderId="0" applyNumberFormat="0" applyBorder="0" applyAlignment="0" applyProtection="0"/>
  </cellStyleXfs>
  <cellXfs count="163">
    <xf numFmtId="0" fontId="0" fillId="0" borderId="0" xfId="0"/>
    <xf numFmtId="0" fontId="0" fillId="0" borderId="0" xfId="0" applyAlignment="1">
      <alignment vertical="center"/>
    </xf>
    <xf numFmtId="0" fontId="2" fillId="0" borderId="0" xfId="0" applyFont="1"/>
    <xf numFmtId="14" fontId="2" fillId="2" borderId="1" xfId="0" applyNumberFormat="1" applyFont="1" applyFill="1" applyBorder="1"/>
    <xf numFmtId="0" fontId="2" fillId="0" borderId="1" xfId="0" applyFont="1" applyBorder="1"/>
    <xf numFmtId="0" fontId="2" fillId="0" borderId="1" xfId="0" applyFont="1" applyFill="1" applyBorder="1"/>
    <xf numFmtId="0" fontId="1" fillId="4" borderId="1" xfId="0" applyFont="1" applyFill="1" applyBorder="1"/>
    <xf numFmtId="0" fontId="1" fillId="6" borderId="1" xfId="0" applyFont="1" applyFill="1" applyBorder="1"/>
    <xf numFmtId="14" fontId="1" fillId="6" borderId="2" xfId="0" applyNumberFormat="1" applyFont="1" applyFill="1" applyBorder="1" applyAlignment="1">
      <alignment horizontal="right"/>
    </xf>
    <xf numFmtId="14" fontId="2" fillId="6" borderId="3" xfId="0" applyNumberFormat="1" applyFont="1" applyFill="1" applyBorder="1" applyAlignment="1">
      <alignment horizontal="right"/>
    </xf>
    <xf numFmtId="14" fontId="3" fillId="6" borderId="1" xfId="0" applyNumberFormat="1" applyFont="1" applyFill="1" applyBorder="1" applyAlignment="1">
      <alignment horizontal="right"/>
    </xf>
    <xf numFmtId="14" fontId="1" fillId="6" borderId="1" xfId="0" applyNumberFormat="1" applyFont="1" applyFill="1" applyBorder="1" applyAlignment="1">
      <alignment horizontal="right"/>
    </xf>
    <xf numFmtId="14" fontId="2" fillId="5" borderId="3" xfId="0" applyNumberFormat="1" applyFont="1" applyFill="1" applyBorder="1" applyAlignment="1">
      <alignment horizontal="right"/>
    </xf>
    <xf numFmtId="0" fontId="2" fillId="5" borderId="1" xfId="0" applyFont="1" applyFill="1" applyBorder="1"/>
    <xf numFmtId="14" fontId="2" fillId="5" borderId="2" xfId="0" applyNumberFormat="1" applyFont="1" applyFill="1" applyBorder="1" applyAlignment="1">
      <alignment horizontal="right"/>
    </xf>
    <xf numFmtId="14" fontId="2" fillId="5" borderId="1" xfId="0" applyNumberFormat="1" applyFont="1" applyFill="1" applyBorder="1" applyAlignment="1">
      <alignment horizontal="right"/>
    </xf>
    <xf numFmtId="0" fontId="1" fillId="4" borderId="1" xfId="0" applyFont="1" applyFill="1" applyBorder="1" applyAlignment="1">
      <alignment horizontal="right"/>
    </xf>
    <xf numFmtId="14" fontId="2" fillId="0" borderId="0" xfId="0" applyNumberFormat="1" applyFont="1"/>
    <xf numFmtId="0" fontId="1" fillId="4" borderId="2" xfId="0" applyFont="1" applyFill="1" applyBorder="1" applyAlignment="1">
      <alignment horizontal="right"/>
    </xf>
    <xf numFmtId="0" fontId="1" fillId="6" borderId="1" xfId="0" applyFont="1" applyFill="1" applyBorder="1" applyAlignment="1">
      <alignment horizontal="left"/>
    </xf>
    <xf numFmtId="14" fontId="1" fillId="6" borderId="2" xfId="0" applyNumberFormat="1" applyFont="1" applyFill="1" applyBorder="1" applyAlignment="1">
      <alignment horizontal="right" vertical="center"/>
    </xf>
    <xf numFmtId="14" fontId="1" fillId="6" borderId="1" xfId="0" applyNumberFormat="1" applyFont="1" applyFill="1" applyBorder="1" applyAlignment="1">
      <alignment horizontal="right" vertical="center"/>
    </xf>
    <xf numFmtId="0" fontId="1" fillId="4" borderId="3" xfId="0" applyFont="1" applyFill="1" applyBorder="1" applyAlignment="1">
      <alignment horizontal="right"/>
    </xf>
    <xf numFmtId="49" fontId="2" fillId="6" borderId="1" xfId="0" applyNumberFormat="1" applyFont="1" applyFill="1" applyBorder="1" applyAlignment="1">
      <alignment horizontal="right"/>
    </xf>
    <xf numFmtId="0" fontId="1" fillId="6" borderId="2" xfId="0" applyFont="1" applyFill="1" applyBorder="1"/>
    <xf numFmtId="0" fontId="5" fillId="6" borderId="2" xfId="0" applyFont="1" applyFill="1" applyBorder="1"/>
    <xf numFmtId="49" fontId="2" fillId="6" borderId="3" xfId="0" applyNumberFormat="1" applyFont="1" applyFill="1" applyBorder="1" applyAlignment="1">
      <alignment horizontal="right"/>
    </xf>
    <xf numFmtId="0" fontId="1" fillId="4" borderId="4" xfId="0" applyFont="1" applyFill="1" applyBorder="1" applyAlignment="1">
      <alignment horizontal="right"/>
    </xf>
    <xf numFmtId="14" fontId="2" fillId="2" borderId="4" xfId="0" applyNumberFormat="1" applyFont="1" applyFill="1" applyBorder="1"/>
    <xf numFmtId="14" fontId="2" fillId="2" borderId="12" xfId="0" applyNumberFormat="1" applyFont="1" applyFill="1" applyBorder="1"/>
    <xf numFmtId="14" fontId="2" fillId="2" borderId="5" xfId="0" applyNumberFormat="1" applyFont="1" applyFill="1" applyBorder="1"/>
    <xf numFmtId="14" fontId="8" fillId="7" borderId="7" xfId="1" applyNumberFormat="1" applyFont="1" applyBorder="1"/>
    <xf numFmtId="14" fontId="1" fillId="3" borderId="7" xfId="0" applyNumberFormat="1" applyFont="1" applyFill="1" applyBorder="1"/>
    <xf numFmtId="0" fontId="1" fillId="6" borderId="2" xfId="0" applyFont="1" applyFill="1" applyBorder="1" applyAlignment="1">
      <alignment horizontal="right" vertical="center"/>
    </xf>
    <xf numFmtId="0" fontId="1" fillId="6" borderId="3" xfId="0" applyFont="1" applyFill="1" applyBorder="1" applyAlignment="1">
      <alignment horizontal="right" vertical="center"/>
    </xf>
    <xf numFmtId="0" fontId="4" fillId="0" borderId="0" xfId="0" applyFont="1"/>
    <xf numFmtId="14" fontId="2" fillId="6" borderId="3" xfId="0" applyNumberFormat="1" applyFont="1" applyFill="1" applyBorder="1" applyAlignment="1">
      <alignment horizontal="right" vertical="center"/>
    </xf>
    <xf numFmtId="14" fontId="2" fillId="5" borderId="3" xfId="0" applyNumberFormat="1" applyFont="1" applyFill="1" applyBorder="1" applyAlignment="1">
      <alignment horizontal="right" vertical="center"/>
    </xf>
    <xf numFmtId="0" fontId="1" fillId="6" borderId="4" xfId="0" applyFont="1" applyFill="1" applyBorder="1"/>
    <xf numFmtId="16" fontId="0" fillId="0" borderId="0" xfId="0" applyNumberFormat="1"/>
    <xf numFmtId="14" fontId="7" fillId="7" borderId="1" xfId="1" applyNumberFormat="1" applyFont="1" applyBorder="1"/>
    <xf numFmtId="14" fontId="7" fillId="7" borderId="4" xfId="1" applyNumberFormat="1" applyFont="1" applyBorder="1"/>
    <xf numFmtId="14" fontId="7" fillId="7" borderId="5" xfId="1" applyNumberFormat="1" applyFont="1" applyBorder="1"/>
    <xf numFmtId="0" fontId="1" fillId="6" borderId="1" xfId="0" applyFont="1" applyFill="1" applyBorder="1" applyAlignment="1"/>
    <xf numFmtId="0" fontId="2" fillId="0" borderId="0" xfId="0" applyFont="1" applyBorder="1" applyAlignment="1"/>
    <xf numFmtId="0" fontId="1" fillId="6" borderId="2" xfId="0" applyFont="1" applyFill="1" applyBorder="1" applyAlignment="1"/>
    <xf numFmtId="0" fontId="1" fillId="6" borderId="6" xfId="0" applyFont="1" applyFill="1" applyBorder="1" applyAlignment="1"/>
    <xf numFmtId="0" fontId="2" fillId="0" borderId="0" xfId="0" applyNumberFormat="1" applyFont="1" applyBorder="1" applyAlignment="1">
      <alignment horizontal="right"/>
    </xf>
    <xf numFmtId="0" fontId="1" fillId="5" borderId="4" xfId="0" applyFont="1" applyFill="1" applyBorder="1" applyAlignment="1">
      <alignment horizontal="center" vertical="center"/>
    </xf>
    <xf numFmtId="0" fontId="1" fillId="5" borderId="12" xfId="0" applyFont="1" applyFill="1" applyBorder="1" applyAlignment="1">
      <alignment horizontal="center" vertical="center"/>
    </xf>
    <xf numFmtId="0" fontId="1" fillId="6" borderId="1" xfId="0" applyFont="1" applyFill="1" applyBorder="1" applyAlignment="1">
      <alignment horizontal="left" vertical="center"/>
    </xf>
    <xf numFmtId="0" fontId="2" fillId="0" borderId="4" xfId="0" applyNumberFormat="1" applyFont="1" applyBorder="1" applyAlignment="1">
      <alignment horizontal="left" vertical="center"/>
    </xf>
    <xf numFmtId="0" fontId="2" fillId="0" borderId="12" xfId="0" applyNumberFormat="1" applyFont="1" applyBorder="1" applyAlignment="1">
      <alignment horizontal="left"/>
    </xf>
    <xf numFmtId="0" fontId="11" fillId="0" borderId="4" xfId="0" applyNumberFormat="1" applyFont="1" applyBorder="1" applyAlignment="1">
      <alignment horizontal="left" vertical="center"/>
    </xf>
    <xf numFmtId="0" fontId="11" fillId="0" borderId="12" xfId="0" applyNumberFormat="1" applyFont="1" applyBorder="1" applyAlignment="1">
      <alignment horizontal="left"/>
    </xf>
    <xf numFmtId="0" fontId="2" fillId="5" borderId="5" xfId="0" applyFont="1" applyFill="1" applyBorder="1" applyAlignment="1">
      <alignment horizontal="left" vertical="center"/>
    </xf>
    <xf numFmtId="0" fontId="2" fillId="5" borderId="5" xfId="0" applyFont="1" applyFill="1" applyBorder="1" applyAlignment="1">
      <alignment horizontal="center"/>
    </xf>
    <xf numFmtId="0" fontId="2" fillId="5" borderId="5" xfId="0" applyFont="1" applyFill="1" applyBorder="1" applyAlignment="1">
      <alignment vertical="center"/>
    </xf>
    <xf numFmtId="14" fontId="2" fillId="6" borderId="11" xfId="0" applyNumberFormat="1" applyFont="1" applyFill="1" applyBorder="1" applyAlignment="1">
      <alignment horizontal="right" vertical="center"/>
    </xf>
    <xf numFmtId="0" fontId="2" fillId="5" borderId="5" xfId="0" applyFont="1" applyFill="1" applyBorder="1" applyAlignment="1">
      <alignment horizontal="center"/>
    </xf>
    <xf numFmtId="0" fontId="4" fillId="5" borderId="5" xfId="0" applyFont="1" applyFill="1" applyBorder="1" applyAlignment="1">
      <alignment horizontal="left" vertical="center"/>
    </xf>
    <xf numFmtId="0" fontId="2" fillId="5" borderId="2" xfId="0" applyFont="1" applyFill="1" applyBorder="1"/>
    <xf numFmtId="0" fontId="14" fillId="0" borderId="0" xfId="0" applyFont="1" applyBorder="1" applyAlignment="1">
      <alignment horizontal="right"/>
    </xf>
    <xf numFmtId="14" fontId="14" fillId="0" borderId="0" xfId="0" applyNumberFormat="1" applyFont="1" applyBorder="1" applyAlignment="1">
      <alignment horizontal="right"/>
    </xf>
    <xf numFmtId="14" fontId="2" fillId="6" borderId="1" xfId="0" applyNumberFormat="1" applyFont="1" applyFill="1" applyBorder="1" applyAlignment="1">
      <alignment horizontal="right" vertical="center"/>
    </xf>
    <xf numFmtId="14" fontId="2" fillId="2" borderId="21" xfId="0" applyNumberFormat="1" applyFont="1" applyFill="1" applyBorder="1"/>
    <xf numFmtId="14" fontId="5" fillId="3" borderId="7" xfId="0" applyNumberFormat="1" applyFont="1" applyFill="1" applyBorder="1"/>
    <xf numFmtId="0" fontId="9" fillId="0" borderId="16" xfId="0" applyFont="1" applyBorder="1" applyAlignment="1">
      <alignment vertical="top" wrapText="1"/>
    </xf>
    <xf numFmtId="0" fontId="9" fillId="0" borderId="0" xfId="0" applyFont="1" applyBorder="1" applyAlignment="1">
      <alignment vertical="top" wrapText="1"/>
    </xf>
    <xf numFmtId="0" fontId="2" fillId="0" borderId="16" xfId="0" applyFont="1" applyBorder="1" applyAlignment="1"/>
    <xf numFmtId="0" fontId="1" fillId="0" borderId="16" xfId="0" applyFont="1" applyFill="1" applyBorder="1" applyAlignment="1"/>
    <xf numFmtId="0" fontId="1" fillId="0" borderId="0" xfId="0" applyFont="1" applyFill="1" applyBorder="1" applyAlignment="1"/>
    <xf numFmtId="0" fontId="14" fillId="0" borderId="22" xfId="0" applyFont="1" applyBorder="1" applyAlignment="1">
      <alignment horizontal="right"/>
    </xf>
    <xf numFmtId="14" fontId="14" fillId="0" borderId="22" xfId="0" applyNumberFormat="1" applyFont="1" applyBorder="1" applyAlignment="1">
      <alignment horizontal="right"/>
    </xf>
    <xf numFmtId="0" fontId="15" fillId="0" borderId="22" xfId="0" applyFont="1" applyBorder="1" applyAlignment="1">
      <alignment horizontal="right"/>
    </xf>
    <xf numFmtId="14" fontId="16" fillId="0" borderId="22" xfId="0" applyNumberFormat="1" applyFont="1" applyBorder="1" applyAlignment="1">
      <alignment horizontal="right"/>
    </xf>
    <xf numFmtId="0" fontId="16" fillId="0" borderId="22" xfId="0" applyFont="1" applyBorder="1" applyAlignment="1">
      <alignment horizontal="right"/>
    </xf>
    <xf numFmtId="14" fontId="15" fillId="0" borderId="22" xfId="0" applyNumberFormat="1" applyFont="1" applyBorder="1" applyAlignment="1">
      <alignment horizontal="right"/>
    </xf>
    <xf numFmtId="0" fontId="2" fillId="5" borderId="5" xfId="0" applyFont="1" applyFill="1" applyBorder="1"/>
    <xf numFmtId="14" fontId="15" fillId="0" borderId="23" xfId="0" applyNumberFormat="1" applyFont="1" applyBorder="1" applyAlignment="1">
      <alignment horizontal="right"/>
    </xf>
    <xf numFmtId="0" fontId="15" fillId="0" borderId="23" xfId="0" applyFont="1" applyBorder="1" applyAlignment="1">
      <alignment horizontal="right"/>
    </xf>
    <xf numFmtId="14" fontId="8" fillId="8" borderId="7" xfId="0" applyNumberFormat="1" applyFont="1" applyFill="1" applyBorder="1"/>
    <xf numFmtId="0" fontId="2" fillId="5" borderId="5" xfId="0" applyFont="1" applyFill="1" applyBorder="1" applyAlignment="1">
      <alignment horizontal="center"/>
    </xf>
    <xf numFmtId="14" fontId="2" fillId="6" borderId="11" xfId="0" applyNumberFormat="1" applyFont="1" applyFill="1" applyBorder="1" applyAlignment="1">
      <alignment horizontal="right" vertical="center"/>
    </xf>
    <xf numFmtId="0" fontId="1" fillId="6" borderId="9" xfId="0" applyFont="1" applyFill="1" applyBorder="1" applyAlignment="1"/>
    <xf numFmtId="14" fontId="2" fillId="6" borderId="11" xfId="0" applyNumberFormat="1" applyFont="1" applyFill="1" applyBorder="1" applyAlignment="1">
      <alignment horizontal="right" vertical="center"/>
    </xf>
    <xf numFmtId="0" fontId="1" fillId="5" borderId="5" xfId="0" applyFont="1" applyFill="1" applyBorder="1" applyAlignment="1">
      <alignment horizontal="center" vertical="center"/>
    </xf>
    <xf numFmtId="14" fontId="16" fillId="0" borderId="0" xfId="0" applyNumberFormat="1" applyFont="1" applyBorder="1" applyAlignment="1">
      <alignment horizontal="right"/>
    </xf>
    <xf numFmtId="0" fontId="16" fillId="0" borderId="0" xfId="0" applyFont="1" applyBorder="1" applyAlignment="1">
      <alignment horizontal="right"/>
    </xf>
    <xf numFmtId="49" fontId="2" fillId="6" borderId="11" xfId="0" applyNumberFormat="1" applyFont="1" applyFill="1" applyBorder="1" applyAlignment="1">
      <alignment horizontal="right"/>
    </xf>
    <xf numFmtId="14" fontId="0" fillId="0" borderId="0" xfId="0" applyNumberFormat="1"/>
    <xf numFmtId="0" fontId="1" fillId="6" borderId="3" xfId="0" applyFont="1" applyFill="1" applyBorder="1" applyAlignment="1"/>
    <xf numFmtId="0" fontId="11" fillId="0" borderId="5" xfId="0" applyNumberFormat="1" applyFont="1" applyBorder="1" applyAlignment="1">
      <alignment horizontal="left"/>
    </xf>
    <xf numFmtId="0" fontId="2" fillId="5" borderId="5" xfId="0" applyFont="1" applyFill="1" applyBorder="1" applyAlignment="1">
      <alignment horizontal="center"/>
    </xf>
    <xf numFmtId="0" fontId="10" fillId="0" borderId="8" xfId="0" applyFont="1" applyBorder="1" applyAlignment="1">
      <alignment horizontal="left" vertical="top" wrapText="1"/>
    </xf>
    <xf numFmtId="0" fontId="10" fillId="0" borderId="15" xfId="0" applyFont="1" applyBorder="1" applyAlignment="1">
      <alignment horizontal="left" vertical="top" wrapText="1"/>
    </xf>
    <xf numFmtId="0" fontId="10" fillId="0" borderId="10" xfId="0" applyFont="1" applyBorder="1" applyAlignment="1">
      <alignment horizontal="left" vertical="top" wrapText="1"/>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4" xfId="0" applyFont="1" applyFill="1" applyBorder="1" applyAlignment="1">
      <alignment vertical="center"/>
    </xf>
    <xf numFmtId="0" fontId="2" fillId="5" borderId="5" xfId="0" applyFont="1" applyFill="1" applyBorder="1" applyAlignment="1">
      <alignment vertical="center"/>
    </xf>
    <xf numFmtId="14" fontId="2" fillId="2" borderId="12"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xf>
    <xf numFmtId="14" fontId="1" fillId="6" borderId="2" xfId="0" applyNumberFormat="1" applyFont="1" applyFill="1" applyBorder="1" applyAlignment="1">
      <alignment horizontal="center"/>
    </xf>
    <xf numFmtId="14" fontId="1" fillId="6" borderId="3" xfId="0" applyNumberFormat="1" applyFont="1" applyFill="1" applyBorder="1" applyAlignment="1">
      <alignment horizontal="center"/>
    </xf>
    <xf numFmtId="0" fontId="11" fillId="0" borderId="9" xfId="0" applyFont="1" applyBorder="1" applyAlignment="1">
      <alignment horizontal="left" vertical="center" wrapText="1"/>
    </xf>
    <xf numFmtId="0" fontId="11" fillId="0" borderId="18" xfId="0" applyFont="1" applyBorder="1" applyAlignment="1">
      <alignment horizontal="left" vertical="center" wrapText="1"/>
    </xf>
    <xf numFmtId="0" fontId="11" fillId="0" borderId="11"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 fillId="6" borderId="2" xfId="0" applyFont="1" applyFill="1" applyBorder="1" applyAlignment="1">
      <alignment horizontal="center"/>
    </xf>
    <xf numFmtId="0" fontId="1" fillId="6" borderId="3" xfId="0" applyFont="1" applyFill="1" applyBorder="1" applyAlignment="1">
      <alignment horizontal="center"/>
    </xf>
    <xf numFmtId="0" fontId="1" fillId="6" borderId="4" xfId="0" applyFont="1" applyFill="1" applyBorder="1" applyAlignment="1">
      <alignment horizontal="center" vertical="center"/>
    </xf>
    <xf numFmtId="0" fontId="1" fillId="6" borderId="5" xfId="0" applyFont="1" applyFill="1" applyBorder="1" applyAlignment="1">
      <alignment horizontal="center" vertical="center"/>
    </xf>
    <xf numFmtId="0" fontId="1" fillId="6" borderId="8" xfId="0" applyFont="1" applyFill="1" applyBorder="1" applyAlignment="1">
      <alignment horizontal="left" vertical="center"/>
    </xf>
    <xf numFmtId="0" fontId="1" fillId="6" borderId="9" xfId="0" applyFont="1" applyFill="1" applyBorder="1" applyAlignment="1">
      <alignment horizontal="left" vertical="center"/>
    </xf>
    <xf numFmtId="14" fontId="1" fillId="3" borderId="13" xfId="0" applyNumberFormat="1" applyFont="1" applyFill="1" applyBorder="1" applyAlignment="1">
      <alignment horizontal="center" vertical="center"/>
    </xf>
    <xf numFmtId="14" fontId="1" fillId="3" borderId="14" xfId="0" applyNumberFormat="1" applyFont="1" applyFill="1" applyBorder="1" applyAlignment="1">
      <alignment horizontal="center" vertical="center"/>
    </xf>
    <xf numFmtId="14" fontId="2" fillId="6" borderId="10" xfId="0" applyNumberFormat="1" applyFont="1" applyFill="1" applyBorder="1" applyAlignment="1">
      <alignment horizontal="right" vertical="center"/>
    </xf>
    <xf numFmtId="14" fontId="2" fillId="6" borderId="11" xfId="0" applyNumberFormat="1" applyFont="1" applyFill="1" applyBorder="1" applyAlignment="1">
      <alignment horizontal="right" vertical="center"/>
    </xf>
    <xf numFmtId="14" fontId="3" fillId="6" borderId="2" xfId="0" applyNumberFormat="1" applyFont="1" applyFill="1" applyBorder="1" applyAlignment="1">
      <alignment horizontal="center"/>
    </xf>
    <xf numFmtId="14" fontId="3" fillId="6" borderId="6" xfId="0" applyNumberFormat="1" applyFont="1" applyFill="1" applyBorder="1" applyAlignment="1">
      <alignment horizontal="center"/>
    </xf>
    <xf numFmtId="14" fontId="3" fillId="6" borderId="3" xfId="0" applyNumberFormat="1" applyFont="1" applyFill="1" applyBorder="1" applyAlignment="1">
      <alignment horizontal="center"/>
    </xf>
    <xf numFmtId="0" fontId="1" fillId="6" borderId="4" xfId="0" applyFont="1" applyFill="1" applyBorder="1" applyAlignment="1">
      <alignment horizontal="right" vertical="center"/>
    </xf>
    <xf numFmtId="0" fontId="1" fillId="6" borderId="5" xfId="0" applyFont="1" applyFill="1" applyBorder="1" applyAlignment="1">
      <alignment horizontal="right" vertical="center"/>
    </xf>
    <xf numFmtId="14" fontId="1" fillId="2" borderId="13" xfId="0" applyNumberFormat="1" applyFont="1" applyFill="1" applyBorder="1" applyAlignment="1">
      <alignment horizontal="center" vertical="center"/>
    </xf>
    <xf numFmtId="14" fontId="1" fillId="2" borderId="14" xfId="0" applyNumberFormat="1" applyFont="1" applyFill="1" applyBorder="1" applyAlignment="1">
      <alignment horizontal="center" vertical="center"/>
    </xf>
    <xf numFmtId="14" fontId="2" fillId="6" borderId="19" xfId="0" applyNumberFormat="1" applyFont="1" applyFill="1" applyBorder="1" applyAlignment="1">
      <alignment horizontal="right" vertical="center"/>
    </xf>
    <xf numFmtId="14" fontId="2" fillId="6" borderId="20" xfId="0" applyNumberFormat="1" applyFont="1" applyFill="1" applyBorder="1" applyAlignment="1">
      <alignment horizontal="right" vertical="center"/>
    </xf>
    <xf numFmtId="14" fontId="2" fillId="6" borderId="4" xfId="0" applyNumberFormat="1" applyFont="1" applyFill="1" applyBorder="1" applyAlignment="1">
      <alignment horizontal="right" vertical="center"/>
    </xf>
    <xf numFmtId="14" fontId="2" fillId="6" borderId="5" xfId="0" applyNumberFormat="1" applyFont="1" applyFill="1" applyBorder="1" applyAlignment="1">
      <alignment horizontal="right" vertical="center"/>
    </xf>
    <xf numFmtId="0" fontId="2" fillId="5" borderId="4" xfId="0" applyFont="1" applyFill="1" applyBorder="1" applyAlignment="1">
      <alignment horizontal="left" vertical="center"/>
    </xf>
    <xf numFmtId="0" fontId="2" fillId="5" borderId="5" xfId="0" applyFont="1" applyFill="1" applyBorder="1" applyAlignment="1">
      <alignment horizontal="left" vertical="center"/>
    </xf>
    <xf numFmtId="0" fontId="12" fillId="0" borderId="8" xfId="0" applyFont="1" applyBorder="1" applyAlignment="1">
      <alignment vertical="center" wrapText="1"/>
    </xf>
    <xf numFmtId="0" fontId="12" fillId="0" borderId="15" xfId="0" applyFont="1" applyBorder="1" applyAlignment="1">
      <alignment vertical="center" wrapText="1"/>
    </xf>
    <xf numFmtId="0" fontId="12" fillId="0" borderId="10" xfId="0" applyFont="1" applyBorder="1" applyAlignment="1">
      <alignment vertical="center" wrapText="1"/>
    </xf>
    <xf numFmtId="0" fontId="13" fillId="0" borderId="16" xfId="0" applyFont="1" applyBorder="1" applyAlignment="1">
      <alignment vertical="center"/>
    </xf>
    <xf numFmtId="0" fontId="13" fillId="0" borderId="0" xfId="0" applyFont="1" applyBorder="1" applyAlignment="1">
      <alignment vertical="center"/>
    </xf>
    <xf numFmtId="0" fontId="13" fillId="0" borderId="17" xfId="0" applyFont="1" applyBorder="1" applyAlignment="1">
      <alignment vertical="center"/>
    </xf>
    <xf numFmtId="0" fontId="1" fillId="6" borderId="2" xfId="0" applyFont="1" applyFill="1" applyBorder="1" applyAlignment="1">
      <alignment horizontal="left"/>
    </xf>
    <xf numFmtId="0" fontId="1" fillId="6" borderId="6" xfId="0" applyFont="1" applyFill="1" applyBorder="1" applyAlignment="1">
      <alignment horizontal="left"/>
    </xf>
    <xf numFmtId="0" fontId="1" fillId="6" borderId="3" xfId="0" applyFont="1" applyFill="1" applyBorder="1" applyAlignment="1">
      <alignment horizontal="left"/>
    </xf>
    <xf numFmtId="0" fontId="2" fillId="0" borderId="4" xfId="0" applyFont="1" applyBorder="1" applyAlignment="1">
      <alignment horizontal="center"/>
    </xf>
    <xf numFmtId="0" fontId="2" fillId="0" borderId="5" xfId="0" applyFont="1" applyBorder="1" applyAlignment="1">
      <alignment horizontal="center"/>
    </xf>
    <xf numFmtId="14" fontId="1" fillId="3" borderId="13" xfId="0" applyNumberFormat="1" applyFont="1" applyFill="1" applyBorder="1" applyAlignment="1">
      <alignment horizontal="right" vertical="center"/>
    </xf>
    <xf numFmtId="14" fontId="1" fillId="3" borderId="14" xfId="0" applyNumberFormat="1" applyFont="1" applyFill="1" applyBorder="1" applyAlignment="1">
      <alignment horizontal="right" vertical="center"/>
    </xf>
    <xf numFmtId="49" fontId="2" fillId="6" borderId="10" xfId="0" applyNumberFormat="1" applyFont="1" applyFill="1" applyBorder="1" applyAlignment="1">
      <alignment horizontal="right" vertical="center"/>
    </xf>
    <xf numFmtId="49" fontId="2" fillId="6" borderId="11" xfId="0" applyNumberFormat="1" applyFont="1" applyFill="1" applyBorder="1" applyAlignment="1">
      <alignment horizontal="right" vertic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3" fillId="0" borderId="16" xfId="0" applyFont="1" applyBorder="1" applyAlignment="1">
      <alignment horizontal="left" vertical="center"/>
    </xf>
    <xf numFmtId="0" fontId="13" fillId="0" borderId="0" xfId="0" applyFont="1" applyBorder="1" applyAlignment="1">
      <alignment horizontal="left" vertical="center"/>
    </xf>
    <xf numFmtId="0" fontId="13" fillId="0" borderId="17" xfId="0" applyFont="1" applyBorder="1" applyAlignment="1">
      <alignment horizontal="left" vertical="center"/>
    </xf>
    <xf numFmtId="0" fontId="13" fillId="0" borderId="9" xfId="0" applyFont="1" applyBorder="1" applyAlignment="1">
      <alignment horizontal="left" vertical="center" wrapText="1"/>
    </xf>
    <xf numFmtId="0" fontId="13" fillId="0" borderId="18" xfId="0" applyFont="1" applyBorder="1" applyAlignment="1">
      <alignment horizontal="left" vertical="center" wrapText="1"/>
    </xf>
    <xf numFmtId="0" fontId="13" fillId="0" borderId="11" xfId="0" applyFont="1" applyBorder="1" applyAlignment="1">
      <alignment horizontal="left" vertical="center" wrapText="1"/>
    </xf>
    <xf numFmtId="49" fontId="2" fillId="6" borderId="4" xfId="0" applyNumberFormat="1" applyFont="1" applyFill="1" applyBorder="1" applyAlignment="1">
      <alignment horizontal="right" vertical="center"/>
    </xf>
    <xf numFmtId="49" fontId="2" fillId="6" borderId="5" xfId="0" applyNumberFormat="1" applyFont="1" applyFill="1" applyBorder="1" applyAlignment="1">
      <alignment horizontal="right" vertical="center"/>
    </xf>
    <xf numFmtId="14" fontId="2" fillId="2" borderId="12" xfId="0" applyNumberFormat="1" applyFont="1" applyFill="1" applyBorder="1" applyAlignment="1">
      <alignment horizontal="right" vertical="center"/>
    </xf>
    <xf numFmtId="14" fontId="2" fillId="2" borderId="5" xfId="0" applyNumberFormat="1" applyFont="1" applyFill="1" applyBorder="1" applyAlignment="1">
      <alignment horizontal="right" vertical="center"/>
    </xf>
  </cellXfs>
  <cellStyles count="2">
    <cellStyle name="Good" xfId="1" builtinId="26"/>
    <cellStyle name="Normal" xfId="0" builtinId="0"/>
  </cellStyles>
  <dxfs count="17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theme="0"/>
      </font>
    </dxf>
    <dxf>
      <font>
        <color theme="0"/>
      </font>
    </dxf>
    <dxf>
      <font>
        <color rgb="FF006100"/>
      </font>
      <fill>
        <patternFill>
          <bgColor rgb="FFC6EFCE"/>
        </patternFill>
      </fill>
    </dxf>
    <dxf>
      <font>
        <color rgb="FF9C0006"/>
      </font>
      <fill>
        <patternFill>
          <bgColor rgb="FFFFC7CE"/>
        </patternFill>
      </fill>
    </dxf>
    <dxf>
      <font>
        <color theme="0" tint="-4.9989318521683403E-2"/>
      </font>
    </dxf>
    <dxf>
      <fill>
        <patternFill>
          <bgColor rgb="FFC6EFCE"/>
        </patternFill>
      </fill>
    </dxf>
    <dxf>
      <font>
        <color theme="0" tint="-0.14996795556505021"/>
      </font>
    </dxf>
    <dxf>
      <font>
        <color theme="0"/>
      </font>
    </dxf>
    <dxf>
      <font>
        <color theme="0"/>
      </font>
    </dxf>
    <dxf>
      <font>
        <color theme="0" tint="-0.14996795556505021"/>
      </font>
    </dxf>
    <dxf>
      <font>
        <color theme="0"/>
      </font>
      <fill>
        <patternFill>
          <fgColor theme="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theme="0"/>
      </font>
    </dxf>
    <dxf>
      <font>
        <color theme="0"/>
      </font>
    </dxf>
    <dxf>
      <font>
        <color rgb="FF006100"/>
      </font>
      <fill>
        <patternFill>
          <bgColor rgb="FFC6EFCE"/>
        </patternFill>
      </fill>
    </dxf>
    <dxf>
      <font>
        <color rgb="FF9C0006"/>
      </font>
      <fill>
        <patternFill>
          <bgColor rgb="FFFFC7CE"/>
        </patternFill>
      </fill>
    </dxf>
    <dxf>
      <font>
        <color theme="0" tint="-4.9989318521683403E-2"/>
      </font>
    </dxf>
    <dxf>
      <fill>
        <patternFill>
          <bgColor rgb="FFC6EFCE"/>
        </patternFill>
      </fill>
    </dxf>
    <dxf>
      <font>
        <color theme="0" tint="-0.14996795556505021"/>
      </font>
    </dxf>
    <dxf>
      <font>
        <color theme="0"/>
      </font>
    </dxf>
    <dxf>
      <font>
        <color theme="0"/>
      </font>
    </dxf>
    <dxf>
      <font>
        <color theme="0" tint="-0.14996795556505021"/>
      </font>
    </dxf>
    <dxf>
      <font>
        <color theme="0"/>
      </font>
      <fill>
        <patternFill>
          <fgColor theme="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C6EFCE"/>
        </patternFill>
      </fill>
    </dxf>
    <dxf>
      <font>
        <color theme="0"/>
      </font>
    </dxf>
    <dxf>
      <font>
        <color theme="0" tint="-4.9989318521683403E-2"/>
      </font>
    </dxf>
    <dxf>
      <font>
        <color theme="0" tint="-0.14996795556505021"/>
      </font>
    </dxf>
    <dxf>
      <font>
        <color theme="0" tint="-4.9989318521683403E-2"/>
      </font>
    </dxf>
    <dxf>
      <font>
        <color theme="0"/>
      </font>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theme="0"/>
      </font>
      <fill>
        <patternFill>
          <fgColor theme="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tint="-4.9989318521683403E-2"/>
      </font>
    </dxf>
    <dxf>
      <font>
        <color theme="0" tint="-0.14996795556505021"/>
      </font>
    </dxf>
    <dxf>
      <font>
        <color theme="0"/>
      </font>
    </dxf>
    <dxf>
      <font>
        <color theme="0"/>
      </font>
      <fill>
        <patternFill>
          <fgColor theme="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auto="1"/>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C6EFCE"/>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46"/>
  <sheetViews>
    <sheetView view="pageBreakPreview" zoomScale="86" zoomScaleNormal="86" zoomScaleSheetLayoutView="86" zoomScalePageLayoutView="55" workbookViewId="0">
      <selection activeCell="C28" sqref="C28"/>
    </sheetView>
  </sheetViews>
  <sheetFormatPr defaultRowHeight="15" x14ac:dyDescent="0.25"/>
  <cols>
    <col min="1" max="1" width="4.28515625" bestFit="1" customWidth="1"/>
    <col min="2" max="2" width="4.42578125" customWidth="1"/>
    <col min="3" max="3" width="132.7109375" bestFit="1" customWidth="1"/>
    <col min="4" max="4" width="11.7109375" bestFit="1" customWidth="1"/>
    <col min="5" max="5" width="11.7109375" customWidth="1"/>
    <col min="6" max="6" width="27.140625" customWidth="1"/>
    <col min="7" max="7" width="18" customWidth="1"/>
    <col min="8" max="8" width="12.140625" customWidth="1"/>
    <col min="9" max="9" width="25.28515625" customWidth="1"/>
    <col min="10" max="10" width="19.140625" hidden="1" customWidth="1"/>
    <col min="11" max="11" width="11.5703125" hidden="1" customWidth="1"/>
    <col min="12" max="14" width="10.5703125" hidden="1" customWidth="1"/>
    <col min="15" max="16" width="9.140625" hidden="1" customWidth="1"/>
    <col min="17" max="17" width="10.42578125" hidden="1" customWidth="1"/>
  </cols>
  <sheetData>
    <row r="1" spans="1:18" x14ac:dyDescent="0.25">
      <c r="A1" s="43" t="s">
        <v>0</v>
      </c>
      <c r="B1" s="43"/>
      <c r="C1" s="45"/>
      <c r="D1" s="46"/>
      <c r="E1" s="46"/>
      <c r="F1" s="46"/>
      <c r="G1" s="46"/>
      <c r="H1" s="46"/>
      <c r="I1" s="91"/>
      <c r="J1" s="50" t="s">
        <v>123</v>
      </c>
      <c r="K1" s="70"/>
      <c r="L1" s="71"/>
      <c r="M1" s="71"/>
      <c r="N1" s="71"/>
      <c r="O1" s="71"/>
      <c r="P1" s="71"/>
      <c r="Q1" s="71"/>
    </row>
    <row r="2" spans="1:18" ht="15" customHeight="1" x14ac:dyDescent="0.25">
      <c r="A2" s="48">
        <v>1</v>
      </c>
      <c r="B2" s="94" t="s">
        <v>1</v>
      </c>
      <c r="C2" s="95"/>
      <c r="D2" s="95"/>
      <c r="E2" s="95"/>
      <c r="F2" s="95"/>
      <c r="G2" s="95"/>
      <c r="H2" s="95"/>
      <c r="I2" s="96"/>
      <c r="J2" s="53" t="s">
        <v>124</v>
      </c>
      <c r="K2" s="67"/>
      <c r="L2" s="68"/>
      <c r="M2" s="68"/>
      <c r="N2" s="68"/>
      <c r="O2" s="68"/>
      <c r="P2" s="68"/>
      <c r="Q2" s="68"/>
    </row>
    <row r="3" spans="1:18" ht="15" customHeight="1" x14ac:dyDescent="0.25">
      <c r="A3" s="49">
        <v>2</v>
      </c>
      <c r="B3" s="97" t="s">
        <v>2</v>
      </c>
      <c r="C3" s="98"/>
      <c r="D3" s="98"/>
      <c r="E3" s="98"/>
      <c r="F3" s="98"/>
      <c r="G3" s="98"/>
      <c r="H3" s="98"/>
      <c r="I3" s="99"/>
      <c r="J3" s="54" t="s">
        <v>125</v>
      </c>
      <c r="K3" s="69"/>
      <c r="L3" s="44"/>
      <c r="M3" s="44"/>
      <c r="N3" s="44"/>
      <c r="O3" s="44"/>
      <c r="P3" s="44"/>
      <c r="Q3" s="44"/>
    </row>
    <row r="4" spans="1:18" x14ac:dyDescent="0.25">
      <c r="A4" s="49">
        <v>3</v>
      </c>
      <c r="B4" s="97" t="s">
        <v>3</v>
      </c>
      <c r="C4" s="98"/>
      <c r="D4" s="98"/>
      <c r="E4" s="98"/>
      <c r="F4" s="98"/>
      <c r="G4" s="98"/>
      <c r="H4" s="98"/>
      <c r="I4" s="99"/>
      <c r="J4" s="54" t="s">
        <v>126</v>
      </c>
      <c r="K4" s="69"/>
      <c r="L4" s="44"/>
      <c r="M4" s="44"/>
      <c r="N4" s="44"/>
      <c r="O4" s="44"/>
      <c r="P4" s="44"/>
      <c r="Q4" s="44"/>
    </row>
    <row r="5" spans="1:18" x14ac:dyDescent="0.25">
      <c r="A5" s="49">
        <v>4</v>
      </c>
      <c r="B5" s="97" t="s">
        <v>4</v>
      </c>
      <c r="C5" s="98"/>
      <c r="D5" s="98"/>
      <c r="E5" s="98"/>
      <c r="F5" s="98"/>
      <c r="G5" s="98"/>
      <c r="H5" s="98"/>
      <c r="I5" s="99"/>
      <c r="J5" s="54" t="s">
        <v>127</v>
      </c>
      <c r="K5" s="69"/>
      <c r="L5" s="44"/>
      <c r="M5" s="44"/>
      <c r="N5" s="44"/>
      <c r="O5" s="44"/>
      <c r="P5" s="44"/>
      <c r="Q5" s="44"/>
    </row>
    <row r="6" spans="1:18" ht="15" customHeight="1" x14ac:dyDescent="0.25">
      <c r="A6" s="86">
        <v>5</v>
      </c>
      <c r="B6" s="108" t="s">
        <v>5</v>
      </c>
      <c r="C6" s="109"/>
      <c r="D6" s="109"/>
      <c r="E6" s="109"/>
      <c r="F6" s="109"/>
      <c r="G6" s="109"/>
      <c r="H6" s="109"/>
      <c r="I6" s="110"/>
      <c r="J6" s="92" t="s">
        <v>128</v>
      </c>
      <c r="K6" s="69"/>
      <c r="L6" s="44"/>
      <c r="M6" s="44"/>
      <c r="N6" s="44"/>
      <c r="O6" s="44"/>
      <c r="P6" s="44"/>
      <c r="Q6" s="44"/>
    </row>
    <row r="8" spans="1:18" ht="15.75" thickBot="1" x14ac:dyDescent="0.3">
      <c r="A8" s="7" t="s">
        <v>6</v>
      </c>
      <c r="B8" s="7" t="s">
        <v>7</v>
      </c>
      <c r="C8" s="7" t="s">
        <v>8</v>
      </c>
      <c r="D8" s="38" t="s">
        <v>9</v>
      </c>
      <c r="E8" s="33" t="s">
        <v>10</v>
      </c>
      <c r="F8" s="113" t="s">
        <v>11</v>
      </c>
      <c r="G8" s="114"/>
      <c r="H8" s="34" t="s">
        <v>12</v>
      </c>
      <c r="I8" s="19" t="s">
        <v>13</v>
      </c>
    </row>
    <row r="9" spans="1:18" ht="15.75" thickBot="1" x14ac:dyDescent="0.3">
      <c r="A9" s="7"/>
      <c r="B9" s="7">
        <v>0</v>
      </c>
      <c r="C9" s="24" t="s">
        <v>14</v>
      </c>
      <c r="D9" s="31"/>
      <c r="E9" s="36" t="str">
        <f>IF(ISBLANK(D9),"",TEXT(D9,"[$-809]ddd"))</f>
        <v/>
      </c>
      <c r="F9" s="123" t="s">
        <v>15</v>
      </c>
      <c r="G9" s="124"/>
      <c r="H9" s="125"/>
      <c r="I9" s="19"/>
    </row>
    <row r="10" spans="1:18" ht="15.75" thickBot="1" x14ac:dyDescent="0.3">
      <c r="A10" s="13" t="s">
        <v>16</v>
      </c>
      <c r="B10" s="13"/>
      <c r="C10" s="13" t="s">
        <v>17</v>
      </c>
      <c r="D10" s="29"/>
      <c r="E10" s="36" t="str">
        <f t="shared" ref="E10:E46" si="0">IF(ISBLANK(D10),"",TEXT(D10,"[$-809]ddd"))</f>
        <v/>
      </c>
      <c r="F10" s="14"/>
      <c r="G10" s="36" t="str">
        <f>IF(ISBLANK(D11),"",WORKDAY(D11-15+1,-1))</f>
        <v/>
      </c>
      <c r="H10" s="37" t="str">
        <f>IF(ISBLANK(G10),"",TEXT(G10,"[$-809]ddd"))</f>
        <v/>
      </c>
      <c r="I10" s="15" t="s">
        <v>18</v>
      </c>
      <c r="R10" s="39"/>
    </row>
    <row r="11" spans="1:18" ht="15.75" thickBot="1" x14ac:dyDescent="0.3">
      <c r="A11" s="4"/>
      <c r="B11" s="7">
        <v>1</v>
      </c>
      <c r="C11" s="24" t="s">
        <v>19</v>
      </c>
      <c r="D11" s="32"/>
      <c r="E11" s="36" t="str">
        <f t="shared" si="0"/>
        <v/>
      </c>
      <c r="F11" s="8" t="s">
        <v>20</v>
      </c>
      <c r="G11" s="36" t="str">
        <f>IF(ISBLANK(D9),"",(D9+(365*3)-290))</f>
        <v/>
      </c>
      <c r="H11" s="37" t="str">
        <f t="shared" ref="H11:H44" si="1">IF(ISBLANK(G11),"",TEXT(G11,"[$-809]ddd"))</f>
        <v/>
      </c>
      <c r="I11" s="10" t="s">
        <v>21</v>
      </c>
      <c r="R11" s="39"/>
    </row>
    <row r="12" spans="1:18" ht="15.75" thickBot="1" x14ac:dyDescent="0.3">
      <c r="A12" s="13" t="s">
        <v>22</v>
      </c>
      <c r="B12" s="13"/>
      <c r="C12" s="13" t="s">
        <v>23</v>
      </c>
      <c r="D12" s="29"/>
      <c r="E12" s="36" t="str">
        <f t="shared" si="0"/>
        <v/>
      </c>
      <c r="F12" s="14"/>
      <c r="G12" s="36" t="str">
        <f>IF(ISBLANK(D13),"",WORKDAY(D13-15+1,-1))</f>
        <v/>
      </c>
      <c r="H12" s="37" t="str">
        <f t="shared" si="1"/>
        <v/>
      </c>
      <c r="I12" s="15" t="s">
        <v>24</v>
      </c>
      <c r="K12" s="72" t="s">
        <v>129</v>
      </c>
      <c r="L12" s="72" t="s">
        <v>130</v>
      </c>
      <c r="M12" s="72" t="s">
        <v>131</v>
      </c>
      <c r="N12" s="72" t="s">
        <v>132</v>
      </c>
      <c r="O12" s="72" t="s">
        <v>133</v>
      </c>
      <c r="P12" s="72" t="s">
        <v>134</v>
      </c>
      <c r="Q12" s="72" t="s">
        <v>135</v>
      </c>
      <c r="R12" s="39"/>
    </row>
    <row r="13" spans="1:18" x14ac:dyDescent="0.25">
      <c r="A13" s="100"/>
      <c r="B13" s="126">
        <v>2</v>
      </c>
      <c r="C13" s="117" t="s">
        <v>25</v>
      </c>
      <c r="D13" s="128"/>
      <c r="E13" s="130" t="str">
        <f>IF(ISBLANK(D13),"",TEXT(D13,"[$-809]ddd"))</f>
        <v/>
      </c>
      <c r="F13" s="8" t="s">
        <v>26</v>
      </c>
      <c r="G13" s="36" t="e">
        <f>Q13</f>
        <v>#VALUE!</v>
      </c>
      <c r="H13" s="37" t="e">
        <f t="shared" si="1"/>
        <v>#VALUE!</v>
      </c>
      <c r="I13" s="11" t="s">
        <v>27</v>
      </c>
      <c r="K13" s="73" t="str">
        <f>IF(ISBLANK(D11),"",(D11+30))</f>
        <v/>
      </c>
      <c r="L13" s="72" t="str">
        <f>IF(ISBLANK(K13),"",TEXT(K13,"[$-809]ddd"))</f>
        <v/>
      </c>
      <c r="M13" s="72"/>
      <c r="N13" s="72"/>
      <c r="O13" s="72">
        <f>IF(ISBLANK(K13),"",IF(L13="sun",2,0))</f>
        <v>0</v>
      </c>
      <c r="P13" s="72">
        <f>IF(L13="mon",1,0)</f>
        <v>0</v>
      </c>
      <c r="Q13" s="73" t="e">
        <f>IF(ISBLANK(K13),"",(K13+O13+P13))</f>
        <v>#VALUE!</v>
      </c>
      <c r="R13" s="39"/>
    </row>
    <row r="14" spans="1:18" ht="15.75" thickBot="1" x14ac:dyDescent="0.3">
      <c r="A14" s="101"/>
      <c r="B14" s="127"/>
      <c r="C14" s="118"/>
      <c r="D14" s="129"/>
      <c r="E14" s="131"/>
      <c r="F14" s="8" t="s">
        <v>28</v>
      </c>
      <c r="G14" s="36" t="e">
        <f>Q14</f>
        <v>#VALUE!</v>
      </c>
      <c r="H14" s="37" t="e">
        <f t="shared" si="1"/>
        <v>#VALUE!</v>
      </c>
      <c r="I14" s="11" t="s">
        <v>29</v>
      </c>
      <c r="K14" s="73" t="str">
        <f>IF(ISBLANK(D11),"",(D11+365))</f>
        <v/>
      </c>
      <c r="L14" s="72" t="str">
        <f>IF(ISBLANK(K14),"",TEXT(K14,"[$-809]ddd"))</f>
        <v/>
      </c>
      <c r="M14" s="72"/>
      <c r="N14" s="72"/>
      <c r="O14" s="72">
        <f>IF(ISBLANK(K14),"",IF(L14="sun",-1,0))</f>
        <v>0</v>
      </c>
      <c r="P14" s="72">
        <f>IF(L14="mon",-2,0)</f>
        <v>0</v>
      </c>
      <c r="Q14" s="73" t="e">
        <f>IF(ISBLANK(K14),"",(K14+O14+P14+M14))</f>
        <v>#VALUE!</v>
      </c>
      <c r="R14" s="39"/>
    </row>
    <row r="15" spans="1:18" x14ac:dyDescent="0.25">
      <c r="A15" s="13" t="s">
        <v>30</v>
      </c>
      <c r="B15" s="13"/>
      <c r="C15" s="13" t="s">
        <v>31</v>
      </c>
      <c r="D15" s="30"/>
      <c r="E15" s="36" t="str">
        <f t="shared" si="0"/>
        <v/>
      </c>
      <c r="F15" s="14" t="s">
        <v>32</v>
      </c>
      <c r="G15" s="36" t="str">
        <f>IF(ISBLANK(D19),"",WORKDAY(D19-21-1,1))</f>
        <v/>
      </c>
      <c r="H15" s="37" t="str">
        <f t="shared" si="1"/>
        <v/>
      </c>
      <c r="I15" s="15" t="s">
        <v>33</v>
      </c>
      <c r="K15" s="72"/>
      <c r="L15" s="72"/>
      <c r="M15" s="72"/>
      <c r="N15" s="72"/>
      <c r="O15" s="72"/>
      <c r="P15" s="72"/>
      <c r="Q15" s="72"/>
      <c r="R15" s="39"/>
    </row>
    <row r="16" spans="1:18" x14ac:dyDescent="0.25">
      <c r="A16" s="55" t="s">
        <v>34</v>
      </c>
      <c r="B16" s="56"/>
      <c r="C16" s="57" t="s">
        <v>35</v>
      </c>
      <c r="D16" s="3"/>
      <c r="E16" s="36" t="str">
        <f t="shared" si="0"/>
        <v/>
      </c>
      <c r="F16" s="14"/>
      <c r="G16" s="36" t="str">
        <f>IF(ISBLANK(D18),"",WORKDAY(D18-10+1,-1))</f>
        <v/>
      </c>
      <c r="H16" s="37" t="str">
        <f t="shared" si="1"/>
        <v/>
      </c>
      <c r="I16" s="15" t="s">
        <v>36</v>
      </c>
      <c r="K16" s="73" t="str">
        <f>IF(ISBLANK(D19),"",(D19-5))</f>
        <v/>
      </c>
      <c r="L16" s="72" t="str">
        <f>TEXT(K16,"[$-809]ddd")</f>
        <v/>
      </c>
      <c r="M16" s="72">
        <f>IF(L16="wed",-1,0)</f>
        <v>0</v>
      </c>
      <c r="N16" s="72"/>
      <c r="O16" s="72">
        <f>IF(L16="sun",-1,0)</f>
        <v>0</v>
      </c>
      <c r="P16" s="72">
        <f>IF(L15="mon",-2,0)</f>
        <v>0</v>
      </c>
      <c r="Q16" s="73" t="e">
        <f>K16+O16+P16+M16</f>
        <v>#VALUE!</v>
      </c>
    </row>
    <row r="17" spans="1:14" x14ac:dyDescent="0.25">
      <c r="A17" s="13" t="s">
        <v>37</v>
      </c>
      <c r="B17" s="13"/>
      <c r="C17" s="13" t="s">
        <v>38</v>
      </c>
      <c r="D17" s="3"/>
      <c r="E17" s="36" t="str">
        <f t="shared" si="0"/>
        <v/>
      </c>
      <c r="F17" s="14" t="s">
        <v>39</v>
      </c>
      <c r="G17" s="36" t="str">
        <f>IF(ISBLANK(D19),"",WORKDAY(D19-7-1,1))</f>
        <v/>
      </c>
      <c r="H17" s="37" t="str">
        <f t="shared" si="1"/>
        <v/>
      </c>
      <c r="I17" s="15" t="s">
        <v>40</v>
      </c>
    </row>
    <row r="18" spans="1:14" ht="15.75" thickBot="1" x14ac:dyDescent="0.3">
      <c r="A18" s="13" t="s">
        <v>41</v>
      </c>
      <c r="B18" s="13"/>
      <c r="C18" s="13" t="s">
        <v>42</v>
      </c>
      <c r="D18" s="28"/>
      <c r="E18" s="36" t="str">
        <f t="shared" si="0"/>
        <v/>
      </c>
      <c r="F18" s="14" t="s">
        <v>43</v>
      </c>
      <c r="G18" s="36" t="e">
        <f>Q16</f>
        <v>#VALUE!</v>
      </c>
      <c r="H18" s="37" t="e">
        <f t="shared" si="1"/>
        <v>#VALUE!</v>
      </c>
      <c r="I18" s="15" t="s">
        <v>44</v>
      </c>
    </row>
    <row r="19" spans="1:14" ht="15.75" thickBot="1" x14ac:dyDescent="0.3">
      <c r="A19" s="4"/>
      <c r="B19" s="7">
        <v>3</v>
      </c>
      <c r="C19" s="24" t="s">
        <v>45</v>
      </c>
      <c r="D19" s="32"/>
      <c r="E19" s="36" t="str">
        <f t="shared" si="0"/>
        <v/>
      </c>
      <c r="F19" s="8" t="s">
        <v>46</v>
      </c>
      <c r="G19" s="36" t="str">
        <f>IF(ISBLANK(D13),"",WORKDAY(D13+30-1,1))</f>
        <v/>
      </c>
      <c r="H19" s="37" t="str">
        <f t="shared" si="1"/>
        <v/>
      </c>
      <c r="I19" s="11" t="s">
        <v>47</v>
      </c>
    </row>
    <row r="20" spans="1:14" x14ac:dyDescent="0.25">
      <c r="A20" s="13" t="s">
        <v>48</v>
      </c>
      <c r="B20" s="13"/>
      <c r="C20" s="13" t="s">
        <v>49</v>
      </c>
      <c r="D20" s="42"/>
      <c r="E20" s="36" t="str">
        <f t="shared" si="0"/>
        <v/>
      </c>
      <c r="F20" s="14"/>
      <c r="G20" s="36"/>
      <c r="H20" s="37" t="str">
        <f t="shared" si="1"/>
        <v/>
      </c>
      <c r="I20" s="15"/>
    </row>
    <row r="21" spans="1:14" x14ac:dyDescent="0.25">
      <c r="A21" s="13" t="s">
        <v>50</v>
      </c>
      <c r="B21" s="13"/>
      <c r="C21" s="13" t="s">
        <v>51</v>
      </c>
      <c r="D21" s="40"/>
      <c r="E21" s="36" t="str">
        <f t="shared" si="0"/>
        <v/>
      </c>
      <c r="F21" s="14"/>
      <c r="G21" s="36"/>
      <c r="H21" s="37" t="str">
        <f t="shared" si="1"/>
        <v/>
      </c>
      <c r="I21" s="15"/>
    </row>
    <row r="22" spans="1:14" x14ac:dyDescent="0.25">
      <c r="A22" s="13" t="s">
        <v>52</v>
      </c>
      <c r="B22" s="13"/>
      <c r="C22" s="13" t="s">
        <v>53</v>
      </c>
      <c r="D22" s="40"/>
      <c r="E22" s="36" t="str">
        <f t="shared" si="0"/>
        <v/>
      </c>
      <c r="F22" s="14"/>
      <c r="G22" s="36"/>
      <c r="H22" s="37" t="str">
        <f t="shared" si="1"/>
        <v/>
      </c>
      <c r="I22" s="15"/>
    </row>
    <row r="23" spans="1:14" x14ac:dyDescent="0.25">
      <c r="A23" s="13" t="s">
        <v>54</v>
      </c>
      <c r="B23" s="13"/>
      <c r="C23" s="13" t="s">
        <v>55</v>
      </c>
      <c r="D23" s="40"/>
      <c r="E23" s="36" t="str">
        <f t="shared" si="0"/>
        <v/>
      </c>
      <c r="F23" s="14"/>
      <c r="G23" s="36"/>
      <c r="H23" s="37" t="str">
        <f t="shared" si="1"/>
        <v/>
      </c>
      <c r="I23" s="15"/>
    </row>
    <row r="24" spans="1:14" ht="15.75" thickBot="1" x14ac:dyDescent="0.3">
      <c r="A24" s="13" t="s">
        <v>56</v>
      </c>
      <c r="B24" s="13"/>
      <c r="C24" s="13" t="s">
        <v>57</v>
      </c>
      <c r="D24" s="41"/>
      <c r="E24" s="36" t="str">
        <f t="shared" si="0"/>
        <v/>
      </c>
      <c r="F24" s="14"/>
      <c r="G24" s="36" t="str">
        <f>IF(ISBLANK(D25),"",WORKDAY(D25-2+1,-1))</f>
        <v/>
      </c>
      <c r="H24" s="37" t="str">
        <f t="shared" si="1"/>
        <v/>
      </c>
      <c r="I24" s="15" t="s">
        <v>58</v>
      </c>
    </row>
    <row r="25" spans="1:14" ht="15.75" thickBot="1" x14ac:dyDescent="0.3">
      <c r="A25" s="4"/>
      <c r="B25" s="7">
        <v>4</v>
      </c>
      <c r="C25" s="84" t="s">
        <v>59</v>
      </c>
      <c r="D25" s="31"/>
      <c r="E25" s="58" t="str">
        <f>IF(ISBLANK(D25),"",TEXT(D25,"[$-809]ddd"))</f>
        <v/>
      </c>
      <c r="F25" s="8"/>
      <c r="G25" s="36"/>
      <c r="H25" s="37" t="str">
        <f t="shared" si="1"/>
        <v/>
      </c>
      <c r="I25" s="11"/>
      <c r="K25" s="90"/>
      <c r="M25" s="90"/>
      <c r="N25" s="90"/>
    </row>
    <row r="26" spans="1:14" x14ac:dyDescent="0.25">
      <c r="A26" s="13" t="s">
        <v>60</v>
      </c>
      <c r="B26" s="13"/>
      <c r="C26" s="13" t="s">
        <v>61</v>
      </c>
      <c r="D26" s="3"/>
      <c r="E26" s="85" t="str">
        <f>IF(ISBLANK(D26),"",TEXT(D26,"[$-809]ddd"))</f>
        <v/>
      </c>
      <c r="F26" s="14" t="s">
        <v>62</v>
      </c>
      <c r="G26" s="36" t="str">
        <f>IF(ISBLANK(D31),"",WORKDAY(D31-21+1,-1))</f>
        <v/>
      </c>
      <c r="H26" s="37" t="str">
        <f t="shared" si="1"/>
        <v/>
      </c>
      <c r="I26" s="15" t="s">
        <v>63</v>
      </c>
    </row>
    <row r="27" spans="1:14" x14ac:dyDescent="0.25">
      <c r="A27" s="13" t="s">
        <v>64</v>
      </c>
      <c r="B27" s="13"/>
      <c r="C27" s="13" t="s">
        <v>65</v>
      </c>
      <c r="D27" s="3"/>
      <c r="E27" s="36" t="str">
        <f t="shared" si="0"/>
        <v/>
      </c>
      <c r="F27" s="14" t="s">
        <v>66</v>
      </c>
      <c r="G27" s="36" t="str">
        <f>IF(ISBLANK(D31),"",WORKDAY(D31-21+1,-1))</f>
        <v/>
      </c>
      <c r="H27" s="37" t="str">
        <f t="shared" si="1"/>
        <v/>
      </c>
      <c r="I27" s="15" t="s">
        <v>67</v>
      </c>
    </row>
    <row r="28" spans="1:14" x14ac:dyDescent="0.25">
      <c r="A28" s="13" t="s">
        <v>68</v>
      </c>
      <c r="B28" s="13"/>
      <c r="C28" s="13" t="s">
        <v>69</v>
      </c>
      <c r="D28" s="3"/>
      <c r="E28" s="36" t="str">
        <f t="shared" si="0"/>
        <v/>
      </c>
      <c r="F28" s="14"/>
      <c r="G28" s="36" t="str">
        <f>IF(ISBLANK(D29),"",WORKDAY(D29-2+1,-1))</f>
        <v/>
      </c>
      <c r="H28" s="37" t="str">
        <f t="shared" si="1"/>
        <v/>
      </c>
      <c r="I28" s="15" t="s">
        <v>70</v>
      </c>
    </row>
    <row r="29" spans="1:14" x14ac:dyDescent="0.25">
      <c r="A29" s="13" t="s">
        <v>71</v>
      </c>
      <c r="B29" s="13"/>
      <c r="C29" s="13" t="s">
        <v>72</v>
      </c>
      <c r="D29" s="3"/>
      <c r="E29" s="36" t="str">
        <f t="shared" si="0"/>
        <v/>
      </c>
      <c r="F29" s="14" t="s">
        <v>73</v>
      </c>
      <c r="G29" s="36" t="str">
        <f>IF(ISBLANK(D31),"",WORKDAY(D31-11+1,-1))</f>
        <v/>
      </c>
      <c r="H29" s="37" t="str">
        <f t="shared" si="1"/>
        <v/>
      </c>
      <c r="I29" s="15" t="s">
        <v>74</v>
      </c>
    </row>
    <row r="30" spans="1:14" ht="15.75" thickBot="1" x14ac:dyDescent="0.3">
      <c r="A30" s="13" t="s">
        <v>75</v>
      </c>
      <c r="B30" s="13"/>
      <c r="C30" s="13" t="s">
        <v>76</v>
      </c>
      <c r="D30" s="41"/>
      <c r="E30" s="36" t="str">
        <f t="shared" si="0"/>
        <v/>
      </c>
      <c r="F30" s="14"/>
      <c r="G30" s="36"/>
      <c r="H30" s="37" t="str">
        <f t="shared" si="1"/>
        <v/>
      </c>
      <c r="I30" s="15"/>
    </row>
    <row r="31" spans="1:14" ht="15.75" thickBot="1" x14ac:dyDescent="0.3">
      <c r="A31" s="4"/>
      <c r="B31" s="7">
        <v>5</v>
      </c>
      <c r="C31" s="24" t="s">
        <v>77</v>
      </c>
      <c r="D31" s="32"/>
      <c r="E31" s="36" t="str">
        <f t="shared" si="0"/>
        <v/>
      </c>
      <c r="F31" s="8" t="s">
        <v>78</v>
      </c>
      <c r="G31" s="36" t="str">
        <f>IF(ISBLANK(D25),"",WORKDAY(D25+50-1,1))</f>
        <v/>
      </c>
      <c r="H31" s="37" t="str">
        <f t="shared" si="1"/>
        <v/>
      </c>
      <c r="I31" s="11" t="s">
        <v>79</v>
      </c>
      <c r="K31" s="90"/>
      <c r="L31" s="90"/>
    </row>
    <row r="32" spans="1:14" x14ac:dyDescent="0.25">
      <c r="A32" s="13" t="s">
        <v>80</v>
      </c>
      <c r="B32" s="13"/>
      <c r="C32" s="13" t="s">
        <v>81</v>
      </c>
      <c r="D32" s="42"/>
      <c r="E32" s="36" t="str">
        <f t="shared" si="0"/>
        <v/>
      </c>
      <c r="F32" s="14" t="s">
        <v>82</v>
      </c>
      <c r="G32" s="36" t="str">
        <f>IF(ISBLANK(D31),"",WORKDAY(D31+7-1,1))</f>
        <v/>
      </c>
      <c r="H32" s="37" t="str">
        <f t="shared" si="1"/>
        <v/>
      </c>
      <c r="I32" s="15" t="s">
        <v>83</v>
      </c>
    </row>
    <row r="33" spans="1:17" x14ac:dyDescent="0.25">
      <c r="A33" s="13" t="s">
        <v>84</v>
      </c>
      <c r="B33" s="13"/>
      <c r="C33" s="13" t="s">
        <v>85</v>
      </c>
      <c r="D33" s="40"/>
      <c r="E33" s="36" t="str">
        <f t="shared" si="0"/>
        <v/>
      </c>
      <c r="F33" s="14"/>
      <c r="G33" s="36"/>
      <c r="H33" s="37" t="str">
        <f t="shared" si="1"/>
        <v/>
      </c>
      <c r="I33" s="15"/>
    </row>
    <row r="34" spans="1:17" x14ac:dyDescent="0.25">
      <c r="A34" s="13" t="s">
        <v>86</v>
      </c>
      <c r="B34" s="13"/>
      <c r="C34" s="13" t="s">
        <v>87</v>
      </c>
      <c r="D34" s="40"/>
      <c r="E34" s="36" t="str">
        <f t="shared" si="0"/>
        <v/>
      </c>
      <c r="F34" s="14"/>
      <c r="G34" s="36"/>
      <c r="H34" s="37" t="str">
        <f t="shared" si="1"/>
        <v/>
      </c>
      <c r="I34" s="15"/>
    </row>
    <row r="35" spans="1:17" x14ac:dyDescent="0.25">
      <c r="A35" s="13" t="s">
        <v>88</v>
      </c>
      <c r="B35" s="13"/>
      <c r="C35" s="61" t="s">
        <v>89</v>
      </c>
      <c r="D35" s="3"/>
      <c r="E35" s="64" t="str">
        <f t="shared" si="0"/>
        <v/>
      </c>
      <c r="F35" s="14" t="s">
        <v>90</v>
      </c>
      <c r="G35" s="36" t="str">
        <f>IF(ISBLANK(D31),"",WORKDAY(D31+60-1,1))</f>
        <v/>
      </c>
      <c r="H35" s="37" t="str">
        <f t="shared" si="1"/>
        <v/>
      </c>
      <c r="I35" s="15" t="s">
        <v>91</v>
      </c>
    </row>
    <row r="36" spans="1:17" ht="15.75" thickBot="1" x14ac:dyDescent="0.3">
      <c r="A36" s="13" t="s">
        <v>92</v>
      </c>
      <c r="B36" s="13"/>
      <c r="C36" s="61" t="s">
        <v>93</v>
      </c>
      <c r="D36" s="28"/>
      <c r="E36" s="64"/>
      <c r="F36" s="14"/>
      <c r="G36" s="36"/>
      <c r="H36" s="37"/>
      <c r="I36" s="15"/>
    </row>
    <row r="37" spans="1:17" ht="15.75" thickBot="1" x14ac:dyDescent="0.3">
      <c r="A37" s="4"/>
      <c r="B37" s="7">
        <v>6</v>
      </c>
      <c r="C37" s="24" t="s">
        <v>94</v>
      </c>
      <c r="D37" s="32"/>
      <c r="E37" s="83" t="str">
        <f t="shared" si="0"/>
        <v/>
      </c>
      <c r="F37" s="8" t="s">
        <v>95</v>
      </c>
      <c r="G37" s="36" t="str">
        <f>IF(ISBLANK(D31),"",WORKDAY(D31+90-1,1))</f>
        <v/>
      </c>
      <c r="H37" s="37" t="str">
        <f t="shared" si="1"/>
        <v/>
      </c>
      <c r="I37" s="11" t="s">
        <v>96</v>
      </c>
    </row>
    <row r="38" spans="1:17" x14ac:dyDescent="0.25">
      <c r="A38" s="13" t="s">
        <v>97</v>
      </c>
      <c r="B38" s="13"/>
      <c r="C38" s="13" t="s">
        <v>98</v>
      </c>
      <c r="D38" s="30"/>
      <c r="E38" s="36" t="str">
        <f t="shared" si="0"/>
        <v/>
      </c>
      <c r="F38" s="14" t="s">
        <v>99</v>
      </c>
      <c r="G38" s="36" t="str">
        <f>IF(ISBLANK(D37),"",WORKDAY(D37+5-1,1))</f>
        <v/>
      </c>
      <c r="H38" s="37" t="str">
        <f t="shared" si="1"/>
        <v/>
      </c>
      <c r="I38" s="15" t="s">
        <v>100</v>
      </c>
    </row>
    <row r="39" spans="1:17" x14ac:dyDescent="0.25">
      <c r="A39" s="13" t="s">
        <v>101</v>
      </c>
      <c r="B39" s="13"/>
      <c r="C39" s="13" t="s">
        <v>102</v>
      </c>
      <c r="D39" s="3"/>
      <c r="E39" s="36" t="str">
        <f t="shared" si="0"/>
        <v/>
      </c>
      <c r="F39" s="14" t="s">
        <v>103</v>
      </c>
      <c r="G39" s="36" t="str">
        <f>IF(ISBLANK(D37),"",WORKDAY(D37+15-1,1))</f>
        <v/>
      </c>
      <c r="H39" s="37" t="str">
        <f t="shared" si="1"/>
        <v/>
      </c>
      <c r="I39" s="15" t="s">
        <v>104</v>
      </c>
    </row>
    <row r="40" spans="1:17" ht="15.75" thickBot="1" x14ac:dyDescent="0.3">
      <c r="A40" s="13" t="s">
        <v>105</v>
      </c>
      <c r="B40" s="13"/>
      <c r="C40" s="13" t="s">
        <v>106</v>
      </c>
      <c r="D40" s="41"/>
      <c r="E40" s="36" t="str">
        <f t="shared" si="0"/>
        <v/>
      </c>
      <c r="F40" s="14"/>
      <c r="G40" s="36"/>
      <c r="H40" s="37" t="str">
        <f t="shared" si="1"/>
        <v/>
      </c>
      <c r="I40" s="15"/>
    </row>
    <row r="41" spans="1:17" s="1" customFormat="1" x14ac:dyDescent="0.25">
      <c r="A41" s="111"/>
      <c r="B41" s="115">
        <v>7</v>
      </c>
      <c r="C41" s="117" t="s">
        <v>107</v>
      </c>
      <c r="D41" s="119"/>
      <c r="E41" s="121" t="str">
        <f t="shared" si="0"/>
        <v/>
      </c>
      <c r="F41" s="20" t="s">
        <v>108</v>
      </c>
      <c r="G41" s="36" t="str">
        <f>IF(ISBLANK(D37),"",WORKDAY(D37+15-1,1))</f>
        <v/>
      </c>
      <c r="H41" s="37" t="str">
        <f t="shared" si="1"/>
        <v/>
      </c>
      <c r="I41" s="21" t="s">
        <v>109</v>
      </c>
    </row>
    <row r="42" spans="1:17" s="1" customFormat="1" ht="15.75" thickBot="1" x14ac:dyDescent="0.3">
      <c r="A42" s="112"/>
      <c r="B42" s="116"/>
      <c r="C42" s="118"/>
      <c r="D42" s="120"/>
      <c r="E42" s="122"/>
      <c r="F42" s="20" t="s">
        <v>110</v>
      </c>
      <c r="G42" s="36" t="str">
        <f>IF(ISBLANK(D31),"",WORKDAY(D31+150+1,-1))</f>
        <v/>
      </c>
      <c r="H42" s="37" t="str">
        <f t="shared" si="1"/>
        <v/>
      </c>
      <c r="I42" s="21" t="s">
        <v>111</v>
      </c>
    </row>
    <row r="43" spans="1:17" x14ac:dyDescent="0.25">
      <c r="A43" s="134" t="s">
        <v>112</v>
      </c>
      <c r="B43" s="100"/>
      <c r="C43" s="102" t="s">
        <v>113</v>
      </c>
      <c r="D43" s="104"/>
      <c r="E43" s="132" t="str">
        <f t="shared" si="0"/>
        <v/>
      </c>
      <c r="F43" s="14" t="s">
        <v>114</v>
      </c>
      <c r="G43" s="36" t="str">
        <f>IF(ISBLANK(D41),"",WORKDAY(D41+30-1,1))</f>
        <v/>
      </c>
      <c r="H43" s="37" t="str">
        <f t="shared" si="1"/>
        <v/>
      </c>
      <c r="I43" s="15" t="s">
        <v>115</v>
      </c>
    </row>
    <row r="44" spans="1:17" x14ac:dyDescent="0.25">
      <c r="A44" s="135"/>
      <c r="B44" s="101"/>
      <c r="C44" s="103"/>
      <c r="D44" s="105"/>
      <c r="E44" s="133"/>
      <c r="F44" s="14" t="s">
        <v>116</v>
      </c>
      <c r="G44" s="36" t="str">
        <f>IF(ISBLANK(D9),"",(WORKDAY(D9+365*3-1,1)))</f>
        <v/>
      </c>
      <c r="H44" s="37" t="str">
        <f t="shared" si="1"/>
        <v/>
      </c>
      <c r="I44" s="15" t="s">
        <v>117</v>
      </c>
    </row>
    <row r="45" spans="1:17" ht="15.75" thickBot="1" x14ac:dyDescent="0.3">
      <c r="A45" s="13" t="s">
        <v>118</v>
      </c>
      <c r="B45" s="13"/>
      <c r="C45" s="61" t="s">
        <v>119</v>
      </c>
      <c r="D45" s="65"/>
      <c r="E45" s="36" t="str">
        <f t="shared" si="0"/>
        <v/>
      </c>
      <c r="F45" s="14"/>
      <c r="G45" s="36" t="e">
        <f>Q45</f>
        <v>#VALUE!</v>
      </c>
      <c r="H45" s="37" t="e">
        <f t="shared" ref="H45" si="2">IF(ISBLANK(G45),"",TEXT(G45,"[$-809]ddd"))</f>
        <v>#VALUE!</v>
      </c>
      <c r="I45" s="15" t="s">
        <v>120</v>
      </c>
      <c r="K45" s="73" t="str">
        <f>IF(ISBLANK(D46),"",(D46-15))</f>
        <v/>
      </c>
      <c r="L45" s="72" t="str">
        <f>TEXT(K45,"[$-809]ddd")</f>
        <v/>
      </c>
      <c r="M45" s="72"/>
      <c r="N45" s="72">
        <f>IF(K45="sat",-1,0)</f>
        <v>0</v>
      </c>
      <c r="O45" s="72">
        <f>IF(L45="sun",-2,0)</f>
        <v>0</v>
      </c>
      <c r="P45" s="72"/>
      <c r="Q45" s="73" t="e">
        <f>K45+O45+N45</f>
        <v>#VALUE!</v>
      </c>
    </row>
    <row r="46" spans="1:17" ht="15.75" thickBot="1" x14ac:dyDescent="0.3">
      <c r="A46" s="4"/>
      <c r="B46" s="7">
        <v>8</v>
      </c>
      <c r="C46" s="24" t="s">
        <v>121</v>
      </c>
      <c r="D46" s="31"/>
      <c r="E46" s="36" t="str">
        <f t="shared" si="0"/>
        <v/>
      </c>
      <c r="F46" s="106" t="s">
        <v>122</v>
      </c>
      <c r="G46" s="107"/>
      <c r="H46" s="37"/>
      <c r="I46" s="11"/>
      <c r="K46" s="63"/>
      <c r="L46" s="62"/>
      <c r="M46" s="62"/>
      <c r="N46" s="62"/>
      <c r="O46" s="62"/>
      <c r="P46" s="62"/>
      <c r="Q46" s="63"/>
    </row>
  </sheetData>
  <mergeCells count="23">
    <mergeCell ref="F46:G46"/>
    <mergeCell ref="B6:I6"/>
    <mergeCell ref="A41:A42"/>
    <mergeCell ref="F8:G8"/>
    <mergeCell ref="B41:B42"/>
    <mergeCell ref="C41:C42"/>
    <mergeCell ref="D41:D42"/>
    <mergeCell ref="E41:E42"/>
    <mergeCell ref="F9:H9"/>
    <mergeCell ref="A13:A14"/>
    <mergeCell ref="B13:B14"/>
    <mergeCell ref="C13:C14"/>
    <mergeCell ref="D13:D14"/>
    <mergeCell ref="E13:E14"/>
    <mergeCell ref="E43:E44"/>
    <mergeCell ref="A43:A44"/>
    <mergeCell ref="B2:I2"/>
    <mergeCell ref="B3:I3"/>
    <mergeCell ref="B43:B44"/>
    <mergeCell ref="C43:C44"/>
    <mergeCell ref="D43:D44"/>
    <mergeCell ref="B4:I4"/>
    <mergeCell ref="B5:I5"/>
  </mergeCells>
  <conditionalFormatting sqref="D10">
    <cfRule type="cellIs" dxfId="177" priority="124" operator="lessThanOrEqual">
      <formula>$G$10</formula>
    </cfRule>
    <cfRule type="cellIs" dxfId="176" priority="135" operator="greaterThan">
      <formula>$G$10</formula>
    </cfRule>
  </conditionalFormatting>
  <conditionalFormatting sqref="D19">
    <cfRule type="cellIs" dxfId="175" priority="118" operator="greaterThanOrEqual">
      <formula>$G$19</formula>
    </cfRule>
    <cfRule type="cellIs" dxfId="174" priority="132" operator="lessThan">
      <formula>$G$19</formula>
    </cfRule>
  </conditionalFormatting>
  <conditionalFormatting sqref="D15">
    <cfRule type="cellIs" dxfId="173" priority="109" operator="lessThanOrEqual">
      <formula>$G$15</formula>
    </cfRule>
    <cfRule type="cellIs" dxfId="172" priority="110" operator="greaterThan">
      <formula>$G$15</formula>
    </cfRule>
  </conditionalFormatting>
  <conditionalFormatting sqref="D31">
    <cfRule type="cellIs" dxfId="171" priority="116" operator="greaterThanOrEqual">
      <formula>$G$31</formula>
    </cfRule>
    <cfRule type="cellIs" dxfId="170" priority="125" operator="lessThan">
      <formula>$G$31</formula>
    </cfRule>
  </conditionalFormatting>
  <conditionalFormatting sqref="D35:D36">
    <cfRule type="cellIs" dxfId="169" priority="114" operator="greaterThan">
      <formula>$G$35</formula>
    </cfRule>
    <cfRule type="cellIs" dxfId="168" priority="115" operator="lessThanOrEqual">
      <formula>$G$35</formula>
    </cfRule>
  </conditionalFormatting>
  <conditionalFormatting sqref="D29">
    <cfRule type="cellIs" dxfId="167" priority="102" operator="lessThanOrEqual">
      <formula>$G$29</formula>
    </cfRule>
    <cfRule type="cellIs" dxfId="166" priority="103" operator="greaterThan">
      <formula>$G$29</formula>
    </cfRule>
  </conditionalFormatting>
  <conditionalFormatting sqref="D37">
    <cfRule type="cellIs" dxfId="165" priority="100" operator="lessThanOrEqual">
      <formula>$G$37</formula>
    </cfRule>
    <cfRule type="cellIs" dxfId="164" priority="101" operator="greaterThan">
      <formula>$G$37</formula>
    </cfRule>
  </conditionalFormatting>
  <conditionalFormatting sqref="D38">
    <cfRule type="cellIs" dxfId="163" priority="98" operator="lessThanOrEqual">
      <formula>$G$38</formula>
    </cfRule>
    <cfRule type="cellIs" dxfId="162" priority="99" operator="greaterThan">
      <formula>$G$38</formula>
    </cfRule>
  </conditionalFormatting>
  <conditionalFormatting sqref="D39">
    <cfRule type="cellIs" dxfId="161" priority="96" operator="lessThanOrEqual">
      <formula>$G$39</formula>
    </cfRule>
    <cfRule type="cellIs" dxfId="160" priority="97" operator="greaterThan">
      <formula>$G$39</formula>
    </cfRule>
  </conditionalFormatting>
  <conditionalFormatting sqref="D43">
    <cfRule type="cellIs" dxfId="159" priority="92" operator="lessThanOrEqual">
      <formula>$G$43</formula>
    </cfRule>
  </conditionalFormatting>
  <conditionalFormatting sqref="D17">
    <cfRule type="cellIs" dxfId="158" priority="88" operator="lessThanOrEqual">
      <formula>$G$17</formula>
    </cfRule>
    <cfRule type="cellIs" dxfId="157" priority="89" operator="greaterThan">
      <formula>$G$17</formula>
    </cfRule>
  </conditionalFormatting>
  <conditionalFormatting sqref="D18">
    <cfRule type="cellIs" dxfId="156" priority="86" operator="lessThanOrEqual">
      <formula>$G$18</formula>
    </cfRule>
    <cfRule type="cellIs" dxfId="155" priority="87" operator="greaterThan">
      <formula>$G$18</formula>
    </cfRule>
  </conditionalFormatting>
  <conditionalFormatting sqref="D10:D13 D15 D17:D43 D45">
    <cfRule type="containsBlanks" dxfId="154" priority="1">
      <formula>LEN(TRIM(D10))=0</formula>
    </cfRule>
  </conditionalFormatting>
  <conditionalFormatting sqref="D43:D44">
    <cfRule type="cellIs" dxfId="153" priority="74" operator="greaterThan">
      <formula>$G$44</formula>
    </cfRule>
    <cfRule type="cellIs" dxfId="152" priority="75" operator="greaterThan">
      <formula>$G$43</formula>
    </cfRule>
    <cfRule type="cellIs" dxfId="151" priority="79" operator="lessThanOrEqual">
      <formula>$G$44</formula>
    </cfRule>
  </conditionalFormatting>
  <conditionalFormatting sqref="Q14">
    <cfRule type="containsErrors" dxfId="150" priority="72">
      <formula>ISERROR(Q14)</formula>
    </cfRule>
  </conditionalFormatting>
  <conditionalFormatting sqref="Q16">
    <cfRule type="containsErrors" dxfId="149" priority="70">
      <formula>ISERROR(Q16)</formula>
    </cfRule>
  </conditionalFormatting>
  <conditionalFormatting sqref="G14 G16">
    <cfRule type="containsErrors" dxfId="148" priority="69">
      <formula>ISERROR(G14)</formula>
    </cfRule>
  </conditionalFormatting>
  <conditionalFormatting sqref="H14 H16">
    <cfRule type="containsErrors" dxfId="147" priority="68">
      <formula>ISERROR(H14)</formula>
    </cfRule>
  </conditionalFormatting>
  <conditionalFormatting sqref="D41:D42">
    <cfRule type="cellIs" dxfId="146" priority="61" operator="between">
      <formula>$G$41</formula>
      <formula>$G$42</formula>
    </cfRule>
    <cfRule type="cellIs" dxfId="145" priority="62" operator="greaterThan">
      <formula>$G$42</formula>
    </cfRule>
    <cfRule type="cellIs" dxfId="144" priority="63" operator="lessThan">
      <formula>$G$41</formula>
    </cfRule>
  </conditionalFormatting>
  <conditionalFormatting sqref="Q13">
    <cfRule type="containsErrors" dxfId="143" priority="50">
      <formula>ISERROR(Q13)</formula>
    </cfRule>
  </conditionalFormatting>
  <conditionalFormatting sqref="G13">
    <cfRule type="containsErrors" dxfId="142" priority="49">
      <formula>ISERROR(G13)</formula>
    </cfRule>
  </conditionalFormatting>
  <conditionalFormatting sqref="H13">
    <cfRule type="containsErrors" dxfId="141" priority="136">
      <formula>ISERROR(H13)</formula>
    </cfRule>
  </conditionalFormatting>
  <conditionalFormatting sqref="D13:D14">
    <cfRule type="cellIs" dxfId="140" priority="47" operator="between">
      <formula>$G$13</formula>
      <formula>$G$14</formula>
    </cfRule>
    <cfRule type="cellIs" dxfId="139" priority="60" operator="lessThan">
      <formula>$G$13</formula>
    </cfRule>
    <cfRule type="cellIs" dxfId="138" priority="137" operator="greaterThan">
      <formula>$G$14</formula>
    </cfRule>
  </conditionalFormatting>
  <conditionalFormatting sqref="D24">
    <cfRule type="cellIs" dxfId="137" priority="44" operator="lessThanOrEqual">
      <formula>$G$24</formula>
    </cfRule>
    <cfRule type="cellIs" dxfId="136" priority="45" operator="greaterThan">
      <formula>$G$24</formula>
    </cfRule>
  </conditionalFormatting>
  <conditionalFormatting sqref="Q46">
    <cfRule type="containsErrors" dxfId="135" priority="42">
      <formula>ISERROR(Q46)</formula>
    </cfRule>
  </conditionalFormatting>
  <conditionalFormatting sqref="H46">
    <cfRule type="containsErrors" dxfId="134" priority="40">
      <formula>ISERROR(H46)</formula>
    </cfRule>
  </conditionalFormatting>
  <conditionalFormatting sqref="G45">
    <cfRule type="containsErrors" dxfId="133" priority="39">
      <formula>ISERROR(G45)</formula>
    </cfRule>
  </conditionalFormatting>
  <conditionalFormatting sqref="H45">
    <cfRule type="containsErrors" dxfId="132" priority="38">
      <formula>ISERROR(H45)</formula>
    </cfRule>
  </conditionalFormatting>
  <conditionalFormatting sqref="Q45">
    <cfRule type="containsErrors" dxfId="131" priority="37">
      <formula>ISERROR(Q45)</formula>
    </cfRule>
  </conditionalFormatting>
  <conditionalFormatting sqref="D16">
    <cfRule type="containsBlanks" dxfId="130" priority="8">
      <formula>LEN(TRIM(D16))=0</formula>
    </cfRule>
    <cfRule type="cellIs" dxfId="129" priority="9" operator="lessThanOrEqual">
      <formula>$G$16</formula>
    </cfRule>
    <cfRule type="cellIs" dxfId="128" priority="29" operator="greaterThan">
      <formula>$G$16</formula>
    </cfRule>
  </conditionalFormatting>
  <conditionalFormatting sqref="D32">
    <cfRule type="cellIs" dxfId="127" priority="28" operator="lessThanOrEqual">
      <formula>$G$32</formula>
    </cfRule>
    <cfRule type="cellIs" dxfId="126" priority="46" operator="greaterThan">
      <formula>$G$32</formula>
    </cfRule>
  </conditionalFormatting>
  <conditionalFormatting sqref="D28">
    <cfRule type="cellIs" dxfId="125" priority="26" operator="lessThanOrEqual">
      <formula>$G$28</formula>
    </cfRule>
    <cfRule type="cellIs" dxfId="124" priority="27" operator="greaterThan">
      <formula>$G$28</formula>
    </cfRule>
  </conditionalFormatting>
  <conditionalFormatting sqref="D27">
    <cfRule type="cellIs" dxfId="123" priority="24" operator="lessThanOrEqual">
      <formula>$G$27</formula>
    </cfRule>
    <cfRule type="cellIs" dxfId="122" priority="25" operator="greaterThan">
      <formula>$G$27</formula>
    </cfRule>
  </conditionalFormatting>
  <conditionalFormatting sqref="G18">
    <cfRule type="containsErrors" dxfId="121" priority="22">
      <formula>ISERROR(G18)</formula>
    </cfRule>
  </conditionalFormatting>
  <conditionalFormatting sqref="H18">
    <cfRule type="containsErrors" dxfId="120" priority="21">
      <formula>ISERROR(H18)</formula>
    </cfRule>
  </conditionalFormatting>
  <conditionalFormatting sqref="D11">
    <cfRule type="cellIs" dxfId="119" priority="19" operator="lessThanOrEqual">
      <formula>$G$11</formula>
    </cfRule>
    <cfRule type="cellIs" dxfId="118" priority="20" operator="greaterThan">
      <formula>$G$11</formula>
    </cfRule>
  </conditionalFormatting>
  <conditionalFormatting sqref="D12">
    <cfRule type="cellIs" dxfId="117" priority="16" operator="lessThanOrEqual">
      <formula>$G$12</formula>
    </cfRule>
    <cfRule type="cellIs" dxfId="116" priority="18" operator="greaterThan">
      <formula>$G$12</formula>
    </cfRule>
  </conditionalFormatting>
  <conditionalFormatting sqref="E10:E46">
    <cfRule type="containsText" dxfId="115" priority="12" operator="containsText" text="Sun">
      <formula>NOT(ISERROR(SEARCH("Sun",E10)))</formula>
    </cfRule>
  </conditionalFormatting>
  <conditionalFormatting sqref="E9:E10 E12 E15:E17 E19:E24 E26:E45">
    <cfRule type="containsText" dxfId="114" priority="11" operator="containsText" text="Sat">
      <formula>NOT(ISERROR(SEARCH("Sat",E9)))</formula>
    </cfRule>
  </conditionalFormatting>
  <conditionalFormatting sqref="D26">
    <cfRule type="cellIs" dxfId="113" priority="7" operator="lessThanOrEqual">
      <formula>$G$26</formula>
    </cfRule>
    <cfRule type="cellIs" dxfId="112" priority="15" operator="greaterThan">
      <formula>$G$26</formula>
    </cfRule>
  </conditionalFormatting>
  <conditionalFormatting sqref="D45">
    <cfRule type="cellIs" dxfId="111" priority="2" operator="lessThanOrEqual">
      <formula>$G$45</formula>
    </cfRule>
    <cfRule type="cellIs" dxfId="110" priority="3" operator="greaterThan">
      <formula>$G$45</formula>
    </cfRule>
  </conditionalFormatting>
  <pageMargins left="0.23622047244094491" right="0.23622047244094491" top="0.74803149606299213" bottom="0.74803149606299213" header="0.31496062992125984" footer="0.31496062992125984"/>
  <pageSetup paperSize="9" scale="57" orientation="landscape" r:id="rId1"/>
  <headerFooter>
    <oddFooter>&amp;L&amp;"Times New Roman,Bold"Julio 2019&amp;"Times New Roman,Regular"
&amp;F</oddFooter>
  </headerFooter>
  <ignoredErrors>
    <ignoredError sqref="G13:G14 G18:H18 H13:H14 G45:H45 Q13:Q14 Q16 Q45" evalError="1"/>
    <ignoredError sqref="G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R34"/>
  <sheetViews>
    <sheetView view="pageBreakPreview" zoomScale="85" zoomScaleNormal="95" zoomScaleSheetLayoutView="85" workbookViewId="0">
      <selection activeCell="C20" sqref="C20"/>
    </sheetView>
  </sheetViews>
  <sheetFormatPr defaultColWidth="9.140625" defaultRowHeight="15" x14ac:dyDescent="0.25"/>
  <cols>
    <col min="1" max="1" width="4.28515625" style="2" bestFit="1" customWidth="1"/>
    <col min="2" max="2" width="6.140625" style="2" bestFit="1" customWidth="1"/>
    <col min="3" max="3" width="96.5703125" style="2" bestFit="1" customWidth="1"/>
    <col min="4" max="4" width="11.7109375" style="2" bestFit="1" customWidth="1"/>
    <col min="5" max="5" width="11.7109375" style="2" customWidth="1"/>
    <col min="6" max="6" width="26" style="2" customWidth="1"/>
    <col min="7" max="7" width="14.85546875" style="2" customWidth="1"/>
    <col min="8" max="8" width="10.140625" style="2" bestFit="1" customWidth="1"/>
    <col min="9" max="9" width="28.7109375" style="2" customWidth="1"/>
    <col min="10" max="10" width="17" style="2" hidden="1" customWidth="1"/>
    <col min="11" max="11" width="11.5703125" style="2" hidden="1" customWidth="1"/>
    <col min="12" max="12" width="10.5703125" style="2" hidden="1" customWidth="1"/>
    <col min="13" max="14" width="4.28515625" style="2" hidden="1" customWidth="1"/>
    <col min="15" max="15" width="4.140625" style="2" hidden="1" customWidth="1"/>
    <col min="16" max="16" width="5.140625" style="2" hidden="1" customWidth="1"/>
    <col min="17" max="17" width="10.5703125" style="2" hidden="1" customWidth="1"/>
    <col min="18" max="18" width="14.28515625" style="2" customWidth="1"/>
    <col min="19" max="16384" width="9.140625" style="2"/>
  </cols>
  <sheetData>
    <row r="1" spans="1:18" x14ac:dyDescent="0.25">
      <c r="A1" s="142" t="s">
        <v>136</v>
      </c>
      <c r="B1" s="143"/>
      <c r="C1" s="143"/>
      <c r="D1" s="143"/>
      <c r="E1" s="143"/>
      <c r="F1" s="143"/>
      <c r="G1" s="143"/>
      <c r="H1" s="143"/>
      <c r="I1" s="144"/>
      <c r="J1" s="50" t="s">
        <v>223</v>
      </c>
      <c r="K1" s="70"/>
      <c r="L1" s="71"/>
      <c r="M1" s="71"/>
      <c r="N1" s="71"/>
      <c r="O1" s="71"/>
    </row>
    <row r="2" spans="1:18" ht="15" customHeight="1" x14ac:dyDescent="0.25">
      <c r="A2" s="48">
        <v>1</v>
      </c>
      <c r="B2" s="136" t="s">
        <v>137</v>
      </c>
      <c r="C2" s="137"/>
      <c r="D2" s="137"/>
      <c r="E2" s="137"/>
      <c r="F2" s="137"/>
      <c r="G2" s="137"/>
      <c r="H2" s="137"/>
      <c r="I2" s="138"/>
      <c r="J2" s="51" t="s">
        <v>224</v>
      </c>
      <c r="K2" s="67"/>
      <c r="L2" s="68"/>
      <c r="M2" s="68"/>
      <c r="N2" s="68"/>
      <c r="O2" s="68"/>
    </row>
    <row r="3" spans="1:18" x14ac:dyDescent="0.25">
      <c r="A3" s="49">
        <v>2</v>
      </c>
      <c r="B3" s="139" t="s">
        <v>138</v>
      </c>
      <c r="C3" s="140"/>
      <c r="D3" s="140"/>
      <c r="E3" s="140"/>
      <c r="F3" s="140"/>
      <c r="G3" s="140"/>
      <c r="H3" s="140"/>
      <c r="I3" s="141"/>
      <c r="J3" s="52" t="s">
        <v>225</v>
      </c>
      <c r="K3" s="69"/>
      <c r="L3" s="44"/>
      <c r="M3" s="44"/>
      <c r="N3" s="44"/>
      <c r="O3" s="44"/>
    </row>
    <row r="4" spans="1:18" x14ac:dyDescent="0.25">
      <c r="A4" s="49">
        <v>3</v>
      </c>
      <c r="B4" s="139" t="s">
        <v>236</v>
      </c>
      <c r="C4" s="140"/>
      <c r="D4" s="140"/>
      <c r="E4" s="140"/>
      <c r="F4" s="140"/>
      <c r="G4" s="140"/>
      <c r="H4" s="140"/>
      <c r="I4" s="141"/>
      <c r="J4" s="52" t="s">
        <v>226</v>
      </c>
      <c r="K4" s="69"/>
      <c r="L4" s="44"/>
      <c r="M4" s="44"/>
      <c r="N4" s="44"/>
      <c r="O4" s="44"/>
    </row>
    <row r="5" spans="1:18" x14ac:dyDescent="0.25">
      <c r="A5" s="49">
        <v>4</v>
      </c>
      <c r="B5" s="153" t="s">
        <v>139</v>
      </c>
      <c r="C5" s="154"/>
      <c r="D5" s="154"/>
      <c r="E5" s="154"/>
      <c r="F5" s="154"/>
      <c r="G5" s="154"/>
      <c r="H5" s="154"/>
      <c r="I5" s="155"/>
      <c r="J5" s="52" t="s">
        <v>227</v>
      </c>
      <c r="K5" s="69"/>
      <c r="L5" s="44"/>
      <c r="M5" s="44"/>
      <c r="N5" s="44"/>
      <c r="O5" s="44"/>
    </row>
    <row r="6" spans="1:18" ht="15" customHeight="1" x14ac:dyDescent="0.25">
      <c r="A6" s="86">
        <v>5</v>
      </c>
      <c r="B6" s="156" t="s">
        <v>237</v>
      </c>
      <c r="C6" s="157"/>
      <c r="D6" s="157"/>
      <c r="E6" s="157"/>
      <c r="F6" s="157"/>
      <c r="G6" s="157"/>
      <c r="H6" s="157"/>
      <c r="I6" s="158"/>
      <c r="J6" s="52" t="s">
        <v>228</v>
      </c>
      <c r="K6" s="69"/>
      <c r="L6" s="44"/>
      <c r="M6" s="44"/>
      <c r="N6" s="44"/>
      <c r="O6" s="44"/>
    </row>
    <row r="7" spans="1:18" x14ac:dyDescent="0.25">
      <c r="J7" s="47"/>
    </row>
    <row r="8" spans="1:18" ht="18" customHeight="1" thickBot="1" x14ac:dyDescent="0.3">
      <c r="A8" s="6" t="s">
        <v>140</v>
      </c>
      <c r="B8" s="6" t="s">
        <v>238</v>
      </c>
      <c r="C8" s="6" t="s">
        <v>141</v>
      </c>
      <c r="D8" s="27" t="s">
        <v>142</v>
      </c>
      <c r="E8" s="18" t="s">
        <v>143</v>
      </c>
      <c r="F8" s="151" t="s">
        <v>144</v>
      </c>
      <c r="G8" s="152"/>
      <c r="H8" s="22" t="s">
        <v>145</v>
      </c>
      <c r="I8" s="16" t="s">
        <v>146</v>
      </c>
    </row>
    <row r="9" spans="1:18" ht="18" customHeight="1" thickBot="1" x14ac:dyDescent="0.3">
      <c r="A9" s="5"/>
      <c r="B9" s="7">
        <v>0</v>
      </c>
      <c r="C9" s="24" t="s">
        <v>147</v>
      </c>
      <c r="D9" s="31"/>
      <c r="E9" s="26" t="str">
        <f>IF(ISBLANK(D9),"",TEXT(D9,"[$-809]ddd"))</f>
        <v/>
      </c>
      <c r="F9" s="123" t="s">
        <v>148</v>
      </c>
      <c r="G9" s="124"/>
      <c r="H9" s="125"/>
      <c r="I9" s="10" t="s">
        <v>149</v>
      </c>
    </row>
    <row r="10" spans="1:18" ht="18" customHeight="1" thickBot="1" x14ac:dyDescent="0.3">
      <c r="A10" s="13" t="s">
        <v>150</v>
      </c>
      <c r="B10" s="13"/>
      <c r="C10" s="13" t="s">
        <v>151</v>
      </c>
      <c r="D10" s="29"/>
      <c r="E10" s="23" t="str">
        <f t="shared" ref="E10:E34" si="0">IF(ISBLANK(D10),"",TEXT(D10,"[$-809]ddd"))</f>
        <v/>
      </c>
      <c r="F10" s="14"/>
      <c r="G10" s="9" t="str">
        <f>IF(ISBLANK(D11),"",WORKDAY(D11-15+1,-1))</f>
        <v/>
      </c>
      <c r="H10" s="12" t="str">
        <f>IF(ISBLANK(G10),"",TEXT(G10,"[$-809]ddd"))</f>
        <v/>
      </c>
      <c r="I10" s="15" t="s">
        <v>152</v>
      </c>
    </row>
    <row r="11" spans="1:18" ht="18" customHeight="1" thickBot="1" x14ac:dyDescent="0.3">
      <c r="A11" s="4"/>
      <c r="B11" s="7">
        <v>1</v>
      </c>
      <c r="C11" s="25" t="s">
        <v>153</v>
      </c>
      <c r="D11" s="32"/>
      <c r="E11" s="26" t="str">
        <f t="shared" si="0"/>
        <v/>
      </c>
      <c r="F11" s="8" t="s">
        <v>154</v>
      </c>
      <c r="G11" s="9" t="str">
        <f>IF(ISBLANK(D9),"",(D9+(365*3)-300))</f>
        <v/>
      </c>
      <c r="H11" s="12" t="str">
        <f t="shared" ref="H11:H34" si="1">IF(ISBLANK(G11),"",TEXT(G11,"[$-809]ddd"))</f>
        <v/>
      </c>
      <c r="I11" s="10" t="s">
        <v>155</v>
      </c>
      <c r="K11" s="35"/>
      <c r="L11" s="35"/>
      <c r="M11" s="35"/>
      <c r="N11" s="35"/>
      <c r="O11" s="35"/>
      <c r="P11" s="35"/>
      <c r="Q11" s="35"/>
      <c r="R11" s="35"/>
    </row>
    <row r="12" spans="1:18" ht="18" customHeight="1" thickBot="1" x14ac:dyDescent="0.3">
      <c r="A12" s="13" t="s">
        <v>156</v>
      </c>
      <c r="B12" s="13"/>
      <c r="C12" s="13" t="s">
        <v>157</v>
      </c>
      <c r="D12" s="29"/>
      <c r="E12" s="23" t="str">
        <f t="shared" si="0"/>
        <v/>
      </c>
      <c r="F12" s="14"/>
      <c r="G12" s="9" t="str">
        <f>IF(ISBLANK(D13),"",WORKDAY(D13-15+1,-1))</f>
        <v/>
      </c>
      <c r="H12" s="12" t="str">
        <f t="shared" si="1"/>
        <v/>
      </c>
      <c r="I12" s="15" t="s">
        <v>158</v>
      </c>
      <c r="K12" s="74" t="s">
        <v>229</v>
      </c>
      <c r="L12" s="74" t="s">
        <v>230</v>
      </c>
      <c r="M12" s="74" t="s">
        <v>231</v>
      </c>
      <c r="N12" s="74" t="s">
        <v>232</v>
      </c>
      <c r="O12" s="74" t="s">
        <v>233</v>
      </c>
      <c r="P12" s="74" t="s">
        <v>234</v>
      </c>
      <c r="Q12" s="74" t="s">
        <v>235</v>
      </c>
      <c r="R12" s="35"/>
    </row>
    <row r="13" spans="1:18" ht="18" customHeight="1" thickBot="1" x14ac:dyDescent="0.3">
      <c r="A13" s="4"/>
      <c r="B13" s="7">
        <v>2</v>
      </c>
      <c r="C13" s="25" t="s">
        <v>159</v>
      </c>
      <c r="D13" s="66"/>
      <c r="E13" s="26" t="str">
        <f t="shared" si="0"/>
        <v/>
      </c>
      <c r="F13" s="8" t="s">
        <v>160</v>
      </c>
      <c r="G13" s="9" t="e">
        <f>Q13</f>
        <v>#VALUE!</v>
      </c>
      <c r="H13" s="12" t="e">
        <f t="shared" si="1"/>
        <v>#VALUE!</v>
      </c>
      <c r="I13" s="11" t="s">
        <v>161</v>
      </c>
      <c r="K13" s="75" t="str">
        <f>IF(ISBLANK(D11),"",(D11+30))</f>
        <v/>
      </c>
      <c r="L13" s="76" t="str">
        <f>IF(ISBLANK(K13),"",TEXT(K13,"[$-809]ddd"))</f>
        <v/>
      </c>
      <c r="M13" s="76"/>
      <c r="N13" s="76"/>
      <c r="O13" s="74">
        <f>IF(ISBLANK(K13),"",IF(L13="sun",2,0))</f>
        <v>0</v>
      </c>
      <c r="P13" s="74">
        <f>IF(L13="mon",1,0)</f>
        <v>0</v>
      </c>
      <c r="Q13" s="77" t="e">
        <f>IF(ISBLANK(K13),"",(K13+O13+P13))</f>
        <v>#VALUE!</v>
      </c>
      <c r="R13" s="35"/>
    </row>
    <row r="14" spans="1:18" ht="18" customHeight="1" x14ac:dyDescent="0.25">
      <c r="A14" s="13" t="s">
        <v>162</v>
      </c>
      <c r="B14" s="13"/>
      <c r="C14" s="13" t="s">
        <v>163</v>
      </c>
      <c r="D14" s="30"/>
      <c r="E14" s="26" t="str">
        <f t="shared" si="0"/>
        <v/>
      </c>
      <c r="F14" s="14"/>
      <c r="G14" s="9" t="str">
        <f>IF(ISBLANK(D17),"",WORKDAY(D17-10+1,-1))</f>
        <v/>
      </c>
      <c r="H14" s="12" t="str">
        <f t="shared" si="1"/>
        <v/>
      </c>
      <c r="I14" s="15" t="s">
        <v>164</v>
      </c>
      <c r="K14" s="74"/>
      <c r="L14" s="74"/>
      <c r="M14" s="74"/>
      <c r="N14" s="74"/>
      <c r="O14" s="74"/>
      <c r="P14" s="74"/>
      <c r="Q14" s="74"/>
      <c r="R14" s="35"/>
    </row>
    <row r="15" spans="1:18" ht="18" customHeight="1" x14ac:dyDescent="0.25">
      <c r="A15" s="78" t="s">
        <v>165</v>
      </c>
      <c r="B15" s="78"/>
      <c r="C15" s="78" t="s">
        <v>166</v>
      </c>
      <c r="D15" s="30"/>
      <c r="E15" s="26" t="str">
        <f t="shared" si="0"/>
        <v/>
      </c>
      <c r="F15" s="14" t="s">
        <v>167</v>
      </c>
      <c r="G15" s="9" t="str">
        <f>IF(ISBLANK(D20),"",WORKDAY(D20-21-1,1))</f>
        <v/>
      </c>
      <c r="H15" s="12" t="str">
        <f t="shared" si="1"/>
        <v/>
      </c>
      <c r="I15" s="15" t="s">
        <v>168</v>
      </c>
      <c r="K15" s="74"/>
      <c r="L15" s="74"/>
      <c r="M15" s="74"/>
      <c r="N15" s="74"/>
      <c r="O15" s="74"/>
      <c r="P15" s="74"/>
      <c r="Q15" s="74"/>
      <c r="R15" s="35"/>
    </row>
    <row r="16" spans="1:18" ht="18" customHeight="1" x14ac:dyDescent="0.25">
      <c r="A16" s="78" t="s">
        <v>169</v>
      </c>
      <c r="B16" s="78"/>
      <c r="C16" s="78" t="s">
        <v>170</v>
      </c>
      <c r="D16" s="30"/>
      <c r="E16" s="26" t="str">
        <f t="shared" si="0"/>
        <v/>
      </c>
      <c r="F16" s="14"/>
      <c r="G16" s="9" t="str">
        <f>IF(ISBLANK(D18),"",WORKDAY(D18-2+1,-1))</f>
        <v/>
      </c>
      <c r="H16" s="12" t="str">
        <f t="shared" si="1"/>
        <v/>
      </c>
      <c r="I16" s="15" t="s">
        <v>171</v>
      </c>
      <c r="K16" s="74"/>
      <c r="L16" s="74"/>
      <c r="M16" s="74"/>
      <c r="N16" s="74"/>
      <c r="O16" s="74"/>
      <c r="P16" s="74"/>
      <c r="Q16" s="74"/>
      <c r="R16" s="35"/>
    </row>
    <row r="17" spans="1:18" ht="18" customHeight="1" x14ac:dyDescent="0.25">
      <c r="A17" s="78" t="s">
        <v>172</v>
      </c>
      <c r="B17" s="59"/>
      <c r="C17" s="60" t="s">
        <v>173</v>
      </c>
      <c r="D17" s="3"/>
      <c r="E17" s="26" t="str">
        <f t="shared" si="0"/>
        <v/>
      </c>
      <c r="F17" s="14" t="s">
        <v>174</v>
      </c>
      <c r="G17" s="9" t="e">
        <f>Q17</f>
        <v>#VALUE!</v>
      </c>
      <c r="H17" s="12" t="e">
        <f t="shared" si="1"/>
        <v>#VALUE!</v>
      </c>
      <c r="I17" s="15" t="s">
        <v>175</v>
      </c>
      <c r="K17" s="75" t="str">
        <f>IF(ISBLANK(D20),"",(D20-11))</f>
        <v/>
      </c>
      <c r="L17" s="76" t="str">
        <f>TEXT(K17,"[$-809]ddd")</f>
        <v/>
      </c>
      <c r="M17" s="76">
        <f>IF(L17="wed",-1,0)</f>
        <v>0</v>
      </c>
      <c r="N17" s="76"/>
      <c r="O17" s="76">
        <f>IF(L17="sun",-2,0)</f>
        <v>0</v>
      </c>
      <c r="P17" s="76">
        <f>IF(L17="mon",-3,0)</f>
        <v>0</v>
      </c>
      <c r="Q17" s="75" t="e">
        <f>K17+O17+P17+M17</f>
        <v>#VALUE!</v>
      </c>
      <c r="R17" s="35"/>
    </row>
    <row r="18" spans="1:18" ht="18" customHeight="1" x14ac:dyDescent="0.25">
      <c r="A18" s="78" t="s">
        <v>176</v>
      </c>
      <c r="B18" s="82"/>
      <c r="C18" s="60" t="s">
        <v>177</v>
      </c>
      <c r="D18" s="3"/>
      <c r="E18" s="26" t="str">
        <f t="shared" si="0"/>
        <v/>
      </c>
      <c r="F18" s="14" t="s">
        <v>178</v>
      </c>
      <c r="G18" s="9" t="str">
        <f>IF(ISBLANK(D20),"",WORKDAY(D20-11+1,-1))</f>
        <v/>
      </c>
      <c r="H18" s="12" t="str">
        <f t="shared" si="1"/>
        <v/>
      </c>
      <c r="I18" s="15" t="s">
        <v>179</v>
      </c>
      <c r="K18" s="87"/>
      <c r="L18" s="88"/>
      <c r="M18" s="88"/>
      <c r="N18" s="88"/>
      <c r="O18" s="88"/>
      <c r="P18" s="88"/>
      <c r="Q18" s="87"/>
      <c r="R18" s="35"/>
    </row>
    <row r="19" spans="1:18" ht="18" customHeight="1" thickBot="1" x14ac:dyDescent="0.3">
      <c r="A19" s="78" t="s">
        <v>180</v>
      </c>
      <c r="B19" s="13"/>
      <c r="C19" s="13" t="s">
        <v>181</v>
      </c>
      <c r="D19" s="3"/>
      <c r="E19" s="23" t="str">
        <f t="shared" si="0"/>
        <v/>
      </c>
      <c r="F19" s="14" t="s">
        <v>182</v>
      </c>
      <c r="G19" s="9" t="str">
        <f>IF(ISBLANK(D20),"",WORKDAY(D20-7+1,-1))</f>
        <v/>
      </c>
      <c r="H19" s="12" t="str">
        <f t="shared" si="1"/>
        <v/>
      </c>
      <c r="I19" s="15" t="s">
        <v>183</v>
      </c>
      <c r="K19" s="35"/>
      <c r="L19" s="35"/>
      <c r="M19" s="35"/>
      <c r="N19" s="35"/>
      <c r="O19" s="35"/>
      <c r="P19" s="35"/>
      <c r="Q19" s="35"/>
      <c r="R19" s="35"/>
    </row>
    <row r="20" spans="1:18" ht="18" customHeight="1" thickBot="1" x14ac:dyDescent="0.3">
      <c r="A20" s="4"/>
      <c r="B20" s="7">
        <v>3</v>
      </c>
      <c r="C20" s="24" t="s">
        <v>239</v>
      </c>
      <c r="D20" s="32"/>
      <c r="E20" s="26" t="str">
        <f t="shared" si="0"/>
        <v/>
      </c>
      <c r="F20" s="8" t="s">
        <v>184</v>
      </c>
      <c r="G20" s="9" t="str">
        <f>IF(ISBLANK(D13),"",WORKDAY(D13+90-1,1))</f>
        <v/>
      </c>
      <c r="H20" s="12" t="str">
        <f t="shared" si="1"/>
        <v/>
      </c>
      <c r="I20" s="11" t="s">
        <v>185</v>
      </c>
      <c r="L20" s="17"/>
      <c r="M20" s="17"/>
      <c r="N20" s="17"/>
    </row>
    <row r="21" spans="1:18" ht="18" customHeight="1" x14ac:dyDescent="0.25">
      <c r="A21" s="13" t="s">
        <v>186</v>
      </c>
      <c r="B21" s="13"/>
      <c r="C21" s="13" t="s">
        <v>187</v>
      </c>
      <c r="D21" s="42"/>
      <c r="E21" s="23" t="str">
        <f t="shared" si="0"/>
        <v/>
      </c>
      <c r="F21" s="14" t="s">
        <v>188</v>
      </c>
      <c r="G21" s="9" t="str">
        <f>IF(ISBLANK(D20),"",WORKDAY(D20+7-1,1))</f>
        <v/>
      </c>
      <c r="H21" s="12" t="str">
        <f t="shared" si="1"/>
        <v/>
      </c>
      <c r="I21" s="15" t="s">
        <v>189</v>
      </c>
    </row>
    <row r="22" spans="1:18" ht="18" customHeight="1" x14ac:dyDescent="0.25">
      <c r="A22" s="13" t="s">
        <v>190</v>
      </c>
      <c r="B22" s="13"/>
      <c r="C22" s="13" t="s">
        <v>191</v>
      </c>
      <c r="D22" s="40"/>
      <c r="E22" s="23" t="str">
        <f t="shared" si="0"/>
        <v/>
      </c>
      <c r="F22" s="14"/>
      <c r="G22" s="9"/>
      <c r="H22" s="12" t="str">
        <f t="shared" si="1"/>
        <v/>
      </c>
      <c r="I22" s="15"/>
    </row>
    <row r="23" spans="1:18" ht="18" customHeight="1" x14ac:dyDescent="0.25">
      <c r="A23" s="13" t="s">
        <v>192</v>
      </c>
      <c r="B23" s="13"/>
      <c r="C23" s="13" t="s">
        <v>193</v>
      </c>
      <c r="D23" s="40"/>
      <c r="E23" s="23" t="str">
        <f t="shared" si="0"/>
        <v/>
      </c>
      <c r="F23" s="14"/>
      <c r="G23" s="9"/>
      <c r="H23" s="12" t="str">
        <f t="shared" si="1"/>
        <v/>
      </c>
      <c r="I23" s="15"/>
    </row>
    <row r="24" spans="1:18" ht="18" customHeight="1" x14ac:dyDescent="0.25">
      <c r="A24" s="13" t="s">
        <v>194</v>
      </c>
      <c r="B24" s="13"/>
      <c r="C24" s="61" t="s">
        <v>195</v>
      </c>
      <c r="D24" s="40"/>
      <c r="E24" s="23" t="str">
        <f t="shared" si="0"/>
        <v/>
      </c>
      <c r="F24" s="14"/>
      <c r="G24" s="9"/>
      <c r="H24" s="12" t="str">
        <f t="shared" si="1"/>
        <v/>
      </c>
      <c r="I24" s="15"/>
    </row>
    <row r="25" spans="1:18" ht="18" customHeight="1" thickBot="1" x14ac:dyDescent="0.3">
      <c r="A25" s="13" t="s">
        <v>196</v>
      </c>
      <c r="B25" s="13"/>
      <c r="C25" s="61" t="s">
        <v>197</v>
      </c>
      <c r="D25" s="41"/>
      <c r="E25" s="23"/>
      <c r="F25" s="14"/>
      <c r="G25" s="9"/>
      <c r="H25" s="12"/>
      <c r="I25" s="15"/>
    </row>
    <row r="26" spans="1:18" ht="18" customHeight="1" thickBot="1" x14ac:dyDescent="0.3">
      <c r="A26" s="4"/>
      <c r="B26" s="7">
        <v>4</v>
      </c>
      <c r="C26" s="24" t="s">
        <v>198</v>
      </c>
      <c r="D26" s="32"/>
      <c r="E26" s="89" t="str">
        <f t="shared" si="0"/>
        <v/>
      </c>
      <c r="F26" s="8" t="s">
        <v>199</v>
      </c>
      <c r="G26" s="9" t="str">
        <f>IF(ISBLANK(D20),"",WORKDAY(D20+90-1,1))</f>
        <v/>
      </c>
      <c r="H26" s="12" t="str">
        <f t="shared" si="1"/>
        <v/>
      </c>
      <c r="I26" s="11" t="s">
        <v>200</v>
      </c>
    </row>
    <row r="27" spans="1:18" ht="18" customHeight="1" x14ac:dyDescent="0.25">
      <c r="A27" s="13" t="s">
        <v>201</v>
      </c>
      <c r="B27" s="13"/>
      <c r="C27" s="13" t="s">
        <v>202</v>
      </c>
      <c r="D27" s="30"/>
      <c r="E27" s="23" t="str">
        <f t="shared" si="0"/>
        <v/>
      </c>
      <c r="F27" s="14" t="s">
        <v>203</v>
      </c>
      <c r="G27" s="9" t="str">
        <f>IF(ISBLANK(D26),"",WORKDAY(D26+15-1,1))</f>
        <v/>
      </c>
      <c r="H27" s="12" t="str">
        <f t="shared" si="1"/>
        <v/>
      </c>
      <c r="I27" s="15" t="s">
        <v>204</v>
      </c>
    </row>
    <row r="28" spans="1:18" ht="18" customHeight="1" thickBot="1" x14ac:dyDescent="0.3">
      <c r="A28" s="13" t="s">
        <v>205</v>
      </c>
      <c r="B28" s="13"/>
      <c r="C28" s="13" t="s">
        <v>206</v>
      </c>
      <c r="D28" s="41"/>
      <c r="E28" s="23" t="str">
        <f t="shared" si="0"/>
        <v/>
      </c>
      <c r="F28" s="14"/>
      <c r="G28" s="9"/>
      <c r="H28" s="12" t="str">
        <f t="shared" si="1"/>
        <v/>
      </c>
      <c r="I28" s="15"/>
    </row>
    <row r="29" spans="1:18" ht="18" customHeight="1" x14ac:dyDescent="0.25">
      <c r="A29" s="145"/>
      <c r="B29" s="126">
        <v>5</v>
      </c>
      <c r="C29" s="117" t="s">
        <v>207</v>
      </c>
      <c r="D29" s="147"/>
      <c r="E29" s="149" t="str">
        <f t="shared" si="0"/>
        <v/>
      </c>
      <c r="F29" s="8" t="s">
        <v>208</v>
      </c>
      <c r="G29" s="9" t="str">
        <f>IF(ISBLANK(D26),"",WORKDAY(D26+15-1,1))</f>
        <v/>
      </c>
      <c r="H29" s="12" t="str">
        <f t="shared" si="1"/>
        <v/>
      </c>
      <c r="I29" s="11" t="s">
        <v>209</v>
      </c>
    </row>
    <row r="30" spans="1:18" ht="18" customHeight="1" thickBot="1" x14ac:dyDescent="0.3">
      <c r="A30" s="146"/>
      <c r="B30" s="127"/>
      <c r="C30" s="118"/>
      <c r="D30" s="148"/>
      <c r="E30" s="150"/>
      <c r="F30" s="8" t="s">
        <v>210</v>
      </c>
      <c r="G30" s="9" t="str">
        <f>IF(ISBLANK(D20),"",WORKDAY(D20+150-1,1))</f>
        <v/>
      </c>
      <c r="H30" s="12" t="str">
        <f t="shared" si="1"/>
        <v/>
      </c>
      <c r="I30" s="11" t="s">
        <v>211</v>
      </c>
    </row>
    <row r="31" spans="1:18" ht="18" customHeight="1" x14ac:dyDescent="0.25">
      <c r="A31" s="102" t="s">
        <v>212</v>
      </c>
      <c r="B31" s="102"/>
      <c r="C31" s="102" t="s">
        <v>213</v>
      </c>
      <c r="D31" s="161"/>
      <c r="E31" s="159" t="str">
        <f t="shared" si="0"/>
        <v/>
      </c>
      <c r="F31" s="14" t="s">
        <v>214</v>
      </c>
      <c r="G31" s="9" t="str">
        <f>IF(ISBLANK(D29),"",WORKDAY(D29+30-1,1))</f>
        <v/>
      </c>
      <c r="H31" s="12" t="str">
        <f t="shared" si="1"/>
        <v/>
      </c>
      <c r="I31" s="15" t="s">
        <v>215</v>
      </c>
    </row>
    <row r="32" spans="1:18" ht="18" customHeight="1" x14ac:dyDescent="0.25">
      <c r="A32" s="103"/>
      <c r="B32" s="103"/>
      <c r="C32" s="103"/>
      <c r="D32" s="162"/>
      <c r="E32" s="160"/>
      <c r="F32" s="14" t="s">
        <v>216</v>
      </c>
      <c r="G32" s="9" t="str">
        <f>IF(ISBLANK(D9),"",(WORKDAY(D9+365*3-1,1)))</f>
        <v/>
      </c>
      <c r="H32" s="12" t="str">
        <f t="shared" si="1"/>
        <v/>
      </c>
      <c r="I32" s="15" t="s">
        <v>217</v>
      </c>
    </row>
    <row r="33" spans="1:17" ht="18" customHeight="1" thickBot="1" x14ac:dyDescent="0.3">
      <c r="A33" s="13" t="s">
        <v>218</v>
      </c>
      <c r="B33" s="13"/>
      <c r="C33" s="61" t="s">
        <v>219</v>
      </c>
      <c r="D33" s="65"/>
      <c r="E33" s="23" t="str">
        <f t="shared" si="0"/>
        <v/>
      </c>
      <c r="F33" s="14"/>
      <c r="G33" s="9" t="e">
        <f>Q33</f>
        <v>#VALUE!</v>
      </c>
      <c r="H33" s="12" t="e">
        <f t="shared" si="1"/>
        <v>#VALUE!</v>
      </c>
      <c r="I33" s="15" t="s">
        <v>220</v>
      </c>
      <c r="K33" s="77" t="str">
        <f>IF(ISBLANK(D34),"",(D34-15))</f>
        <v/>
      </c>
      <c r="L33" s="74" t="str">
        <f>TEXT(K33,"[$-809]ddd")</f>
        <v/>
      </c>
      <c r="M33" s="74"/>
      <c r="N33" s="74">
        <f>IF(L33="sat",-1,0)</f>
        <v>0</v>
      </c>
      <c r="O33" s="74">
        <f>IF(L33="sun",-2,0)</f>
        <v>0</v>
      </c>
      <c r="P33" s="74"/>
      <c r="Q33" s="77" t="e">
        <f>K33+O33+N33</f>
        <v>#VALUE!</v>
      </c>
    </row>
    <row r="34" spans="1:17" ht="18" customHeight="1" thickBot="1" x14ac:dyDescent="0.3">
      <c r="A34" s="4"/>
      <c r="B34" s="7">
        <v>6</v>
      </c>
      <c r="C34" s="25" t="s">
        <v>221</v>
      </c>
      <c r="D34" s="81"/>
      <c r="E34" s="26" t="str">
        <f t="shared" si="0"/>
        <v/>
      </c>
      <c r="F34" s="106" t="s">
        <v>222</v>
      </c>
      <c r="G34" s="107"/>
      <c r="H34" s="12" t="str">
        <f t="shared" si="1"/>
        <v/>
      </c>
      <c r="I34" s="11"/>
      <c r="K34" s="79"/>
      <c r="L34" s="80"/>
      <c r="M34" s="80"/>
      <c r="N34" s="80"/>
      <c r="O34" s="80"/>
      <c r="P34" s="80"/>
      <c r="Q34" s="79"/>
    </row>
  </sheetData>
  <mergeCells count="19">
    <mergeCell ref="F34:G34"/>
    <mergeCell ref="B6:I6"/>
    <mergeCell ref="E31:E32"/>
    <mergeCell ref="A31:A32"/>
    <mergeCell ref="B31:B32"/>
    <mergeCell ref="C31:C32"/>
    <mergeCell ref="D31:D32"/>
    <mergeCell ref="B2:I2"/>
    <mergeCell ref="B3:I3"/>
    <mergeCell ref="B4:I4"/>
    <mergeCell ref="A1:I1"/>
    <mergeCell ref="A29:A30"/>
    <mergeCell ref="B29:B30"/>
    <mergeCell ref="C29:C30"/>
    <mergeCell ref="D29:D30"/>
    <mergeCell ref="E29:E30"/>
    <mergeCell ref="F9:H9"/>
    <mergeCell ref="F8:G8"/>
    <mergeCell ref="B5:I5"/>
  </mergeCells>
  <conditionalFormatting sqref="D10">
    <cfRule type="cellIs" dxfId="109" priority="126" operator="lessThanOrEqual">
      <formula>$G$10</formula>
    </cfRule>
    <cfRule type="cellIs" dxfId="108" priority="133" operator="greaterThan">
      <formula>$G$10</formula>
    </cfRule>
  </conditionalFormatting>
  <conditionalFormatting sqref="D20">
    <cfRule type="cellIs" dxfId="107" priority="120" operator="greaterThanOrEqual">
      <formula>$G$20</formula>
    </cfRule>
    <cfRule type="cellIs" dxfId="106" priority="132" operator="lessThan">
      <formula>$G$20</formula>
    </cfRule>
  </conditionalFormatting>
  <conditionalFormatting sqref="D13">
    <cfRule type="cellIs" dxfId="105" priority="119" operator="greaterThanOrEqual">
      <formula>$G$13</formula>
    </cfRule>
    <cfRule type="cellIs" dxfId="104" priority="129" operator="lessThan">
      <formula>$G$13</formula>
    </cfRule>
  </conditionalFormatting>
  <conditionalFormatting sqref="D12">
    <cfRule type="cellIs" dxfId="103" priority="124" operator="greaterThan">
      <formula>$G$12</formula>
    </cfRule>
    <cfRule type="cellIs" dxfId="102" priority="125" operator="lessThanOrEqual">
      <formula>$G$12</formula>
    </cfRule>
  </conditionalFormatting>
  <conditionalFormatting sqref="D26">
    <cfRule type="cellIs" dxfId="101" priority="112" operator="lessThanOrEqual">
      <formula>$G$26</formula>
    </cfRule>
    <cfRule type="cellIs" dxfId="100" priority="113" operator="greaterThan">
      <formula>$G$26</formula>
    </cfRule>
  </conditionalFormatting>
  <conditionalFormatting sqref="D27">
    <cfRule type="cellIs" dxfId="99" priority="110" operator="lessThanOrEqual">
      <formula>$G$27</formula>
    </cfRule>
    <cfRule type="cellIs" dxfId="98" priority="111" operator="greaterThan">
      <formula>$G$27</formula>
    </cfRule>
  </conditionalFormatting>
  <conditionalFormatting sqref="D31">
    <cfRule type="cellIs" dxfId="97" priority="39" operator="greaterThan">
      <formula>$G$31</formula>
    </cfRule>
    <cfRule type="cellIs" dxfId="96" priority="100" operator="lessThanOrEqual">
      <formula>$G$31</formula>
    </cfRule>
  </conditionalFormatting>
  <conditionalFormatting sqref="D19">
    <cfRule type="cellIs" dxfId="95" priority="92" operator="lessThanOrEqual">
      <formula>$G$19</formula>
    </cfRule>
    <cfRule type="cellIs" dxfId="94" priority="93" operator="greaterThan">
      <formula>$G$19</formula>
    </cfRule>
  </conditionalFormatting>
  <conditionalFormatting sqref="D29:D30">
    <cfRule type="containsBlanks" dxfId="93" priority="50">
      <formula>LEN(TRIM(D29))=0</formula>
    </cfRule>
    <cfRule type="cellIs" dxfId="92" priority="88" operator="between">
      <formula>$G$29</formula>
      <formula>$G$30</formula>
    </cfRule>
    <cfRule type="cellIs" dxfId="91" priority="138" operator="lessThan">
      <formula>$G$29</formula>
    </cfRule>
    <cfRule type="cellIs" dxfId="90" priority="140" operator="greaterThan">
      <formula>$G$30</formula>
    </cfRule>
  </conditionalFormatting>
  <conditionalFormatting sqref="D11">
    <cfRule type="cellIs" dxfId="89" priority="82" operator="greaterThan">
      <formula>$G$11</formula>
    </cfRule>
    <cfRule type="cellIs" dxfId="88" priority="83" operator="lessThanOrEqual">
      <formula>$G$11</formula>
    </cfRule>
  </conditionalFormatting>
  <conditionalFormatting sqref="Q13">
    <cfRule type="containsErrors" dxfId="87" priority="134">
      <formula>ISERROR(Q13)</formula>
    </cfRule>
  </conditionalFormatting>
  <conditionalFormatting sqref="G13">
    <cfRule type="containsErrors" dxfId="86" priority="72">
      <formula>ISERROR(G13)</formula>
    </cfRule>
  </conditionalFormatting>
  <conditionalFormatting sqref="J9:J34">
    <cfRule type="containsErrors" dxfId="85" priority="71">
      <formula>ISERROR(J9)</formula>
    </cfRule>
  </conditionalFormatting>
  <conditionalFormatting sqref="Q17:Q18">
    <cfRule type="containsErrors" dxfId="84" priority="70">
      <formula>ISERROR(Q17)</formula>
    </cfRule>
  </conditionalFormatting>
  <conditionalFormatting sqref="G17">
    <cfRule type="containsErrors" dxfId="83" priority="135">
      <formula>ISERROR(G17)</formula>
    </cfRule>
  </conditionalFormatting>
  <conditionalFormatting sqref="D10:D33">
    <cfRule type="containsBlanks" dxfId="82" priority="5">
      <formula>LEN(TRIM(D10))=0</formula>
    </cfRule>
  </conditionalFormatting>
  <conditionalFormatting sqref="H13 H17:H18">
    <cfRule type="containsErrors" dxfId="81" priority="40">
      <formula>ISERROR(H13)</formula>
    </cfRule>
  </conditionalFormatting>
  <conditionalFormatting sqref="D31:D32">
    <cfRule type="cellIs" dxfId="80" priority="41" operator="greaterThan">
      <formula>$G$32</formula>
    </cfRule>
    <cfRule type="cellIs" dxfId="79" priority="101" operator="lessThanOrEqual">
      <formula>$G$32</formula>
    </cfRule>
  </conditionalFormatting>
  <conditionalFormatting sqref="Q34">
    <cfRule type="containsErrors" dxfId="78" priority="33">
      <formula>ISERROR(Q34)</formula>
    </cfRule>
  </conditionalFormatting>
  <conditionalFormatting sqref="Q33">
    <cfRule type="containsErrors" dxfId="77" priority="32">
      <formula>ISERROR(Q33)</formula>
    </cfRule>
  </conditionalFormatting>
  <conditionalFormatting sqref="G33">
    <cfRule type="containsErrors" dxfId="76" priority="31">
      <formula>ISERROR(G33)</formula>
    </cfRule>
  </conditionalFormatting>
  <conditionalFormatting sqref="H33">
    <cfRule type="containsErrors" dxfId="75" priority="30">
      <formula>ISERROR(H33)</formula>
    </cfRule>
  </conditionalFormatting>
  <conditionalFormatting sqref="D33">
    <cfRule type="cellIs" dxfId="74" priority="28" operator="lessThanOrEqual">
      <formula>$G$33</formula>
    </cfRule>
    <cfRule type="cellIs" dxfId="73" priority="29" operator="greaterThan">
      <formula>$G$33</formula>
    </cfRule>
  </conditionalFormatting>
  <conditionalFormatting sqref="D21">
    <cfRule type="cellIs" dxfId="72" priority="26" operator="lessThanOrEqual">
      <formula>$G$21</formula>
    </cfRule>
    <cfRule type="cellIs" dxfId="71" priority="27" operator="greaterThan">
      <formula>$G$21</formula>
    </cfRule>
  </conditionalFormatting>
  <conditionalFormatting sqref="D34">
    <cfRule type="containsBlanks" dxfId="70" priority="23">
      <formula>LEN(TRIM(D34))=0</formula>
    </cfRule>
    <cfRule type="cellIs" dxfId="69" priority="24" operator="lessThan">
      <formula>$D$29</formula>
    </cfRule>
  </conditionalFormatting>
  <conditionalFormatting sqref="D18">
    <cfRule type="cellIs" dxfId="68" priority="16" operator="lessThanOrEqual">
      <formula>$G$18</formula>
    </cfRule>
    <cfRule type="cellIs" dxfId="67" priority="21" operator="greaterThan">
      <formula>$G$18</formula>
    </cfRule>
  </conditionalFormatting>
  <conditionalFormatting sqref="D17">
    <cfRule type="cellIs" dxfId="66" priority="14" operator="lessThanOrEqual">
      <formula>$G$17</formula>
    </cfRule>
    <cfRule type="cellIs" dxfId="65" priority="15" operator="greaterThan">
      <formula>$G$17</formula>
    </cfRule>
  </conditionalFormatting>
  <conditionalFormatting sqref="D16">
    <cfRule type="cellIs" dxfId="64" priority="12" operator="lessThanOrEqual">
      <formula>$G$16</formula>
    </cfRule>
    <cfRule type="cellIs" dxfId="63" priority="13" operator="greaterThan">
      <formula>$G$16</formula>
    </cfRule>
  </conditionalFormatting>
  <conditionalFormatting sqref="D15">
    <cfRule type="cellIs" dxfId="62" priority="10" operator="lessThanOrEqual">
      <formula>$G$15</formula>
    </cfRule>
    <cfRule type="cellIs" dxfId="61" priority="11" operator="greaterThan">
      <formula>$G$15</formula>
    </cfRule>
  </conditionalFormatting>
  <conditionalFormatting sqref="D14">
    <cfRule type="cellIs" dxfId="60" priority="8" operator="lessThanOrEqual">
      <formula>$G$14</formula>
    </cfRule>
    <cfRule type="cellIs" dxfId="59" priority="9" operator="greaterThan">
      <formula>$G$14</formula>
    </cfRule>
  </conditionalFormatting>
  <conditionalFormatting sqref="E10 E12 E14:E16 E18:E33">
    <cfRule type="containsText" dxfId="58" priority="4" operator="containsText" text="Sat">
      <formula>NOT(ISERROR(SEARCH("Sat",E10)))</formula>
    </cfRule>
  </conditionalFormatting>
  <conditionalFormatting sqref="E10 E12 E14:E16 E18:E33">
    <cfRule type="containsText" dxfId="57" priority="3" operator="containsText" text="Sun">
      <formula>NOT(ISERROR(SEARCH("Sun",E10)))</formula>
    </cfRule>
  </conditionalFormatting>
  <conditionalFormatting sqref="E17 E13 E11 E34">
    <cfRule type="containsText" dxfId="56" priority="1" operator="containsText" text="Mon">
      <formula>NOT(ISERROR(SEARCH("Mon",E11)))</formula>
    </cfRule>
    <cfRule type="containsText" dxfId="55" priority="2" operator="containsText" text="Sun">
      <formula>NOT(ISERROR(SEARCH("Sun",E11)))</formula>
    </cfRule>
  </conditionalFormatting>
  <pageMargins left="0.70866141732283472" right="0.70866141732283472" top="0.74803149606299213" bottom="0.74803149606299213" header="0.31496062992125984" footer="0.31496062992125984"/>
  <pageSetup paperSize="9" scale="62" orientation="landscape" r:id="rId1"/>
  <headerFooter>
    <oddFooter>&amp;L&amp;"Times New Roman,Bold"Julio 2019&amp;"Times New Roman,Regular"
&amp;F</oddFooter>
  </headerFooter>
  <ignoredErrors>
    <ignoredError sqref="G11" formula="1"/>
    <ignoredError sqref="G13:H13 G17 H17 G33:H33 Q17 Q13"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abSelected="1" view="pageBreakPreview" zoomScale="85" zoomScaleNormal="95" zoomScaleSheetLayoutView="85" workbookViewId="0">
      <selection activeCell="R23" sqref="R23"/>
    </sheetView>
  </sheetViews>
  <sheetFormatPr defaultColWidth="9.140625" defaultRowHeight="15" x14ac:dyDescent="0.25"/>
  <cols>
    <col min="1" max="1" width="4.28515625" style="2" bestFit="1" customWidth="1"/>
    <col min="2" max="2" width="6.140625" style="2" bestFit="1" customWidth="1"/>
    <col min="3" max="3" width="96.5703125" style="2" bestFit="1" customWidth="1"/>
    <col min="4" max="4" width="11.7109375" style="2" bestFit="1" customWidth="1"/>
    <col min="5" max="5" width="11.7109375" style="2" customWidth="1"/>
    <col min="6" max="6" width="26" style="2" customWidth="1"/>
    <col min="7" max="7" width="14.85546875" style="2" customWidth="1"/>
    <col min="8" max="8" width="10.140625" style="2" bestFit="1" customWidth="1"/>
    <col min="9" max="9" width="28.7109375" style="2" customWidth="1"/>
    <col min="10" max="10" width="17" style="2" hidden="1" customWidth="1"/>
    <col min="11" max="11" width="11.5703125" style="2" hidden="1" customWidth="1"/>
    <col min="12" max="12" width="10.5703125" style="2" hidden="1" customWidth="1"/>
    <col min="13" max="14" width="4.28515625" style="2" hidden="1" customWidth="1"/>
    <col min="15" max="15" width="4.140625" style="2" hidden="1" customWidth="1"/>
    <col min="16" max="16" width="5.140625" style="2" hidden="1" customWidth="1"/>
    <col min="17" max="17" width="10.5703125" style="2" hidden="1" customWidth="1"/>
    <col min="18" max="18" width="14.28515625" style="2" customWidth="1"/>
    <col min="19" max="16384" width="9.140625" style="2"/>
  </cols>
  <sheetData>
    <row r="1" spans="1:18" x14ac:dyDescent="0.25">
      <c r="A1" s="142" t="s">
        <v>0</v>
      </c>
      <c r="B1" s="143"/>
      <c r="C1" s="143"/>
      <c r="D1" s="143"/>
      <c r="E1" s="143"/>
      <c r="F1" s="143"/>
      <c r="G1" s="143"/>
      <c r="H1" s="143"/>
      <c r="I1" s="144"/>
      <c r="J1" s="50" t="s">
        <v>123</v>
      </c>
      <c r="K1" s="70"/>
      <c r="L1" s="71"/>
      <c r="M1" s="71"/>
      <c r="N1" s="71"/>
      <c r="O1" s="71"/>
    </row>
    <row r="2" spans="1:18" ht="15" customHeight="1" x14ac:dyDescent="0.25">
      <c r="A2" s="48">
        <v>1</v>
      </c>
      <c r="B2" s="136" t="s">
        <v>137</v>
      </c>
      <c r="C2" s="137"/>
      <c r="D2" s="137"/>
      <c r="E2" s="137"/>
      <c r="F2" s="137"/>
      <c r="G2" s="137"/>
      <c r="H2" s="137"/>
      <c r="I2" s="138"/>
      <c r="J2" s="51" t="s">
        <v>124</v>
      </c>
      <c r="K2" s="67"/>
      <c r="L2" s="68"/>
      <c r="M2" s="68"/>
      <c r="N2" s="68"/>
      <c r="O2" s="68"/>
    </row>
    <row r="3" spans="1:18" x14ac:dyDescent="0.25">
      <c r="A3" s="49">
        <v>2</v>
      </c>
      <c r="B3" s="139" t="s">
        <v>138</v>
      </c>
      <c r="C3" s="140"/>
      <c r="D3" s="140"/>
      <c r="E3" s="140"/>
      <c r="F3" s="140"/>
      <c r="G3" s="140"/>
      <c r="H3" s="140"/>
      <c r="I3" s="141"/>
      <c r="J3" s="52" t="s">
        <v>125</v>
      </c>
      <c r="K3" s="69"/>
      <c r="L3" s="44"/>
      <c r="M3" s="44"/>
      <c r="N3" s="44"/>
      <c r="O3" s="44"/>
    </row>
    <row r="4" spans="1:18" x14ac:dyDescent="0.25">
      <c r="A4" s="49">
        <v>3</v>
      </c>
      <c r="B4" s="139" t="s">
        <v>236</v>
      </c>
      <c r="C4" s="140"/>
      <c r="D4" s="140"/>
      <c r="E4" s="140"/>
      <c r="F4" s="140"/>
      <c r="G4" s="140"/>
      <c r="H4" s="140"/>
      <c r="I4" s="141"/>
      <c r="J4" s="52" t="s">
        <v>126</v>
      </c>
      <c r="K4" s="69"/>
      <c r="L4" s="44"/>
      <c r="M4" s="44"/>
      <c r="N4" s="44"/>
      <c r="O4" s="44"/>
    </row>
    <row r="5" spans="1:18" x14ac:dyDescent="0.25">
      <c r="A5" s="49">
        <v>4</v>
      </c>
      <c r="B5" s="153" t="s">
        <v>139</v>
      </c>
      <c r="C5" s="154"/>
      <c r="D5" s="154"/>
      <c r="E5" s="154"/>
      <c r="F5" s="154"/>
      <c r="G5" s="154"/>
      <c r="H5" s="154"/>
      <c r="I5" s="155"/>
      <c r="J5" s="52" t="s">
        <v>127</v>
      </c>
      <c r="K5" s="69"/>
      <c r="L5" s="44"/>
      <c r="M5" s="44"/>
      <c r="N5" s="44"/>
      <c r="O5" s="44"/>
    </row>
    <row r="6" spans="1:18" ht="15" customHeight="1" x14ac:dyDescent="0.25">
      <c r="A6" s="86">
        <v>5</v>
      </c>
      <c r="B6" s="156" t="s">
        <v>237</v>
      </c>
      <c r="C6" s="157"/>
      <c r="D6" s="157"/>
      <c r="E6" s="157"/>
      <c r="F6" s="157"/>
      <c r="G6" s="157"/>
      <c r="H6" s="157"/>
      <c r="I6" s="158"/>
      <c r="J6" s="52" t="s">
        <v>128</v>
      </c>
      <c r="K6" s="69"/>
      <c r="L6" s="44"/>
      <c r="M6" s="44"/>
      <c r="N6" s="44"/>
      <c r="O6" s="44"/>
    </row>
    <row r="7" spans="1:18" x14ac:dyDescent="0.25">
      <c r="J7" s="47"/>
    </row>
    <row r="8" spans="1:18" ht="18" customHeight="1" thickBot="1" x14ac:dyDescent="0.3">
      <c r="A8" s="6" t="s">
        <v>6</v>
      </c>
      <c r="B8" s="6" t="s">
        <v>238</v>
      </c>
      <c r="C8" s="6" t="s">
        <v>8</v>
      </c>
      <c r="D8" s="27" t="s">
        <v>11</v>
      </c>
      <c r="E8" s="18" t="s">
        <v>10</v>
      </c>
      <c r="F8" s="151" t="s">
        <v>144</v>
      </c>
      <c r="G8" s="152"/>
      <c r="H8" s="22" t="s">
        <v>10</v>
      </c>
      <c r="I8" s="16" t="s">
        <v>13</v>
      </c>
    </row>
    <row r="9" spans="1:18" ht="18" customHeight="1" thickBot="1" x14ac:dyDescent="0.3">
      <c r="A9" s="5"/>
      <c r="B9" s="7">
        <v>0</v>
      </c>
      <c r="C9" s="24" t="s">
        <v>14</v>
      </c>
      <c r="D9" s="31"/>
      <c r="E9" s="26" t="str">
        <f>IF(ISBLANK(D9),"",TEXT(D9,"[$-809]ddd"))</f>
        <v/>
      </c>
      <c r="F9" s="123" t="s">
        <v>15</v>
      </c>
      <c r="G9" s="124"/>
      <c r="H9" s="125"/>
      <c r="I9" s="10" t="s">
        <v>21</v>
      </c>
    </row>
    <row r="10" spans="1:18" ht="18" customHeight="1" thickBot="1" x14ac:dyDescent="0.3">
      <c r="A10" s="13" t="s">
        <v>16</v>
      </c>
      <c r="B10" s="13"/>
      <c r="C10" s="13" t="s">
        <v>17</v>
      </c>
      <c r="D10" s="29"/>
      <c r="E10" s="23" t="str">
        <f t="shared" ref="E10:E34" si="0">IF(ISBLANK(D10),"",TEXT(D10,"[$-809]ddd"))</f>
        <v/>
      </c>
      <c r="F10" s="14"/>
      <c r="G10" s="9" t="str">
        <f>IF(ISBLANK(D11),"",WORKDAY(D11-15+1,-1))</f>
        <v/>
      </c>
      <c r="H10" s="12" t="str">
        <f>IF(ISBLANK(G10),"",TEXT(G10,"[$-809]ddd"))</f>
        <v/>
      </c>
      <c r="I10" s="15" t="s">
        <v>18</v>
      </c>
    </row>
    <row r="11" spans="1:18" ht="18" customHeight="1" thickBot="1" x14ac:dyDescent="0.3">
      <c r="A11" s="4"/>
      <c r="B11" s="7">
        <v>1</v>
      </c>
      <c r="C11" s="25" t="s">
        <v>153</v>
      </c>
      <c r="D11" s="32"/>
      <c r="E11" s="26" t="str">
        <f t="shared" si="0"/>
        <v/>
      </c>
      <c r="F11" s="8" t="s">
        <v>20</v>
      </c>
      <c r="G11" s="9" t="str">
        <f>IF(ISBLANK(D9),"",(D9+(365*3)-300))</f>
        <v/>
      </c>
      <c r="H11" s="12" t="str">
        <f t="shared" ref="H11:H34" si="1">IF(ISBLANK(G11),"",TEXT(G11,"[$-809]ddd"))</f>
        <v/>
      </c>
      <c r="I11" s="10" t="s">
        <v>21</v>
      </c>
      <c r="K11" s="35"/>
      <c r="L11" s="35"/>
      <c r="M11" s="35"/>
      <c r="N11" s="35"/>
      <c r="O11" s="35"/>
      <c r="P11" s="35"/>
      <c r="Q11" s="35"/>
      <c r="R11" s="35"/>
    </row>
    <row r="12" spans="1:18" ht="18" customHeight="1" thickBot="1" x14ac:dyDescent="0.3">
      <c r="A12" s="13" t="s">
        <v>22</v>
      </c>
      <c r="B12" s="13"/>
      <c r="C12" s="13" t="s">
        <v>23</v>
      </c>
      <c r="D12" s="29"/>
      <c r="E12" s="23" t="str">
        <f t="shared" si="0"/>
        <v/>
      </c>
      <c r="F12" s="14"/>
      <c r="G12" s="9" t="str">
        <f>IF(ISBLANK(D13),"",WORKDAY(D13-15+1,-1))</f>
        <v/>
      </c>
      <c r="H12" s="12" t="str">
        <f t="shared" si="1"/>
        <v/>
      </c>
      <c r="I12" s="15" t="s">
        <v>24</v>
      </c>
      <c r="K12" s="74" t="s">
        <v>129</v>
      </c>
      <c r="L12" s="74" t="s">
        <v>130</v>
      </c>
      <c r="M12" s="74" t="s">
        <v>131</v>
      </c>
      <c r="N12" s="74" t="s">
        <v>132</v>
      </c>
      <c r="O12" s="74" t="s">
        <v>133</v>
      </c>
      <c r="P12" s="74" t="s">
        <v>134</v>
      </c>
      <c r="Q12" s="74" t="s">
        <v>135</v>
      </c>
      <c r="R12" s="35"/>
    </row>
    <row r="13" spans="1:18" ht="18" customHeight="1" thickBot="1" x14ac:dyDescent="0.3">
      <c r="A13" s="4"/>
      <c r="B13" s="7">
        <v>2</v>
      </c>
      <c r="C13" s="25" t="s">
        <v>159</v>
      </c>
      <c r="D13" s="66"/>
      <c r="E13" s="26" t="str">
        <f t="shared" si="0"/>
        <v/>
      </c>
      <c r="F13" s="8" t="s">
        <v>26</v>
      </c>
      <c r="G13" s="9" t="e">
        <f>Q13</f>
        <v>#VALUE!</v>
      </c>
      <c r="H13" s="12" t="e">
        <f t="shared" si="1"/>
        <v>#VALUE!</v>
      </c>
      <c r="I13" s="11" t="s">
        <v>27</v>
      </c>
      <c r="K13" s="75" t="str">
        <f>IF(ISBLANK(D11),"",(D11+30))</f>
        <v/>
      </c>
      <c r="L13" s="76" t="str">
        <f>IF(ISBLANK(K13),"",TEXT(K13,"[$-809]ddd"))</f>
        <v/>
      </c>
      <c r="M13" s="76"/>
      <c r="N13" s="76"/>
      <c r="O13" s="74">
        <f>IF(ISBLANK(K13),"",IF(L13="sun",2,0))</f>
        <v>0</v>
      </c>
      <c r="P13" s="74">
        <f>IF(L13="mon",1,0)</f>
        <v>0</v>
      </c>
      <c r="Q13" s="77" t="e">
        <f>IF(ISBLANK(K13),"",(K13+O13+P13))</f>
        <v>#VALUE!</v>
      </c>
      <c r="R13" s="35"/>
    </row>
    <row r="14" spans="1:18" ht="18" customHeight="1" x14ac:dyDescent="0.25">
      <c r="A14" s="13" t="s">
        <v>30</v>
      </c>
      <c r="B14" s="13"/>
      <c r="C14" s="13" t="s">
        <v>163</v>
      </c>
      <c r="D14" s="30"/>
      <c r="E14" s="26" t="str">
        <f t="shared" si="0"/>
        <v/>
      </c>
      <c r="F14" s="14"/>
      <c r="G14" s="9" t="str">
        <f>IF(ISBLANK(D17),"",WORKDAY(D17-10+1,-1))</f>
        <v/>
      </c>
      <c r="H14" s="12" t="str">
        <f t="shared" si="1"/>
        <v/>
      </c>
      <c r="I14" s="15" t="s">
        <v>36</v>
      </c>
      <c r="K14" s="74"/>
      <c r="L14" s="74"/>
      <c r="M14" s="74"/>
      <c r="N14" s="74"/>
      <c r="O14" s="74"/>
      <c r="P14" s="74"/>
      <c r="Q14" s="74"/>
      <c r="R14" s="35"/>
    </row>
    <row r="15" spans="1:18" ht="18" customHeight="1" x14ac:dyDescent="0.25">
      <c r="A15" s="78" t="s">
        <v>34</v>
      </c>
      <c r="B15" s="78"/>
      <c r="C15" s="78" t="s">
        <v>65</v>
      </c>
      <c r="D15" s="30"/>
      <c r="E15" s="26" t="str">
        <f t="shared" si="0"/>
        <v/>
      </c>
      <c r="F15" s="14" t="s">
        <v>32</v>
      </c>
      <c r="G15" s="9" t="str">
        <f>IF(ISBLANK(D20),"",WORKDAY(D20-21-1,1))</f>
        <v/>
      </c>
      <c r="H15" s="12" t="str">
        <f t="shared" si="1"/>
        <v/>
      </c>
      <c r="I15" s="15" t="s">
        <v>33</v>
      </c>
      <c r="K15" s="74"/>
      <c r="L15" s="74"/>
      <c r="M15" s="74"/>
      <c r="N15" s="74"/>
      <c r="O15" s="74"/>
      <c r="P15" s="74"/>
      <c r="Q15" s="74"/>
      <c r="R15" s="35"/>
    </row>
    <row r="16" spans="1:18" ht="18" customHeight="1" x14ac:dyDescent="0.25">
      <c r="A16" s="78" t="s">
        <v>37</v>
      </c>
      <c r="B16" s="78"/>
      <c r="C16" s="78" t="s">
        <v>170</v>
      </c>
      <c r="D16" s="30"/>
      <c r="E16" s="26" t="str">
        <f t="shared" si="0"/>
        <v/>
      </c>
      <c r="F16" s="14"/>
      <c r="G16" s="9" t="str">
        <f>IF(ISBLANK(D18),"",WORKDAY(D18-2+1,-1))</f>
        <v/>
      </c>
      <c r="H16" s="12" t="str">
        <f t="shared" si="1"/>
        <v/>
      </c>
      <c r="I16" s="15" t="s">
        <v>171</v>
      </c>
      <c r="K16" s="74"/>
      <c r="L16" s="74"/>
      <c r="M16" s="74"/>
      <c r="N16" s="74"/>
      <c r="O16" s="74"/>
      <c r="P16" s="74"/>
      <c r="Q16" s="74"/>
      <c r="R16" s="35"/>
    </row>
    <row r="17" spans="1:18" ht="18" customHeight="1" x14ac:dyDescent="0.25">
      <c r="A17" s="78" t="s">
        <v>41</v>
      </c>
      <c r="B17" s="93"/>
      <c r="C17" s="60" t="s">
        <v>173</v>
      </c>
      <c r="D17" s="3"/>
      <c r="E17" s="26" t="str">
        <f t="shared" si="0"/>
        <v/>
      </c>
      <c r="F17" s="14" t="s">
        <v>32</v>
      </c>
      <c r="G17" s="9" t="e">
        <f>Q17</f>
        <v>#VALUE!</v>
      </c>
      <c r="H17" s="12" t="e">
        <f t="shared" si="1"/>
        <v>#VALUE!</v>
      </c>
      <c r="I17" s="15" t="s">
        <v>175</v>
      </c>
      <c r="K17" s="75" t="str">
        <f>IF(ISBLANK(D20),"",(D20-11))</f>
        <v/>
      </c>
      <c r="L17" s="76" t="str">
        <f>TEXT(K17,"[$-809]ddd")</f>
        <v/>
      </c>
      <c r="M17" s="76">
        <f>IF(L17="wed",-1,0)</f>
        <v>0</v>
      </c>
      <c r="N17" s="76"/>
      <c r="O17" s="76">
        <f>IF(L17="sun",-2,0)</f>
        <v>0</v>
      </c>
      <c r="P17" s="76">
        <f>IF(L17="mon",-3,0)</f>
        <v>0</v>
      </c>
      <c r="Q17" s="75" t="e">
        <f>K17+O17+P17+M17</f>
        <v>#VALUE!</v>
      </c>
      <c r="R17" s="35"/>
    </row>
    <row r="18" spans="1:18" ht="18" customHeight="1" x14ac:dyDescent="0.25">
      <c r="A18" s="78" t="s">
        <v>176</v>
      </c>
      <c r="B18" s="93"/>
      <c r="C18" s="60" t="s">
        <v>177</v>
      </c>
      <c r="D18" s="3"/>
      <c r="E18" s="26" t="str">
        <f t="shared" si="0"/>
        <v/>
      </c>
      <c r="F18" s="14" t="s">
        <v>32</v>
      </c>
      <c r="G18" s="9" t="str">
        <f>IF(ISBLANK(D20),"",WORKDAY(D20-11+1,-1))</f>
        <v/>
      </c>
      <c r="H18" s="12" t="str">
        <f t="shared" si="1"/>
        <v/>
      </c>
      <c r="I18" s="15" t="s">
        <v>175</v>
      </c>
      <c r="K18" s="87"/>
      <c r="L18" s="88"/>
      <c r="M18" s="88"/>
      <c r="N18" s="88"/>
      <c r="O18" s="88"/>
      <c r="P18" s="88"/>
      <c r="Q18" s="87"/>
      <c r="R18" s="35"/>
    </row>
    <row r="19" spans="1:18" ht="18" customHeight="1" thickBot="1" x14ac:dyDescent="0.3">
      <c r="A19" s="78" t="s">
        <v>180</v>
      </c>
      <c r="B19" s="13"/>
      <c r="C19" s="13" t="s">
        <v>181</v>
      </c>
      <c r="D19" s="3"/>
      <c r="E19" s="23" t="str">
        <f t="shared" si="0"/>
        <v/>
      </c>
      <c r="F19" s="14" t="s">
        <v>32</v>
      </c>
      <c r="G19" s="9" t="str">
        <f>IF(ISBLANK(D20),"",WORKDAY(D20-7+1,-1))</f>
        <v/>
      </c>
      <c r="H19" s="12" t="str">
        <f t="shared" si="1"/>
        <v/>
      </c>
      <c r="I19" s="15" t="s">
        <v>40</v>
      </c>
      <c r="K19" s="35"/>
      <c r="L19" s="35"/>
      <c r="M19" s="35"/>
      <c r="N19" s="35"/>
      <c r="O19" s="35"/>
      <c r="P19" s="35"/>
      <c r="Q19" s="35"/>
      <c r="R19" s="35"/>
    </row>
    <row r="20" spans="1:18" ht="18" customHeight="1" thickBot="1" x14ac:dyDescent="0.3">
      <c r="A20" s="4"/>
      <c r="B20" s="7">
        <v>3</v>
      </c>
      <c r="C20" s="24" t="s">
        <v>239</v>
      </c>
      <c r="D20" s="32"/>
      <c r="E20" s="26" t="str">
        <f t="shared" si="0"/>
        <v/>
      </c>
      <c r="F20" s="8" t="s">
        <v>26</v>
      </c>
      <c r="G20" s="9" t="str">
        <f>IF(ISBLANK(D13),"",WORKDAY(D13+60-1,1))</f>
        <v/>
      </c>
      <c r="H20" s="12" t="str">
        <f t="shared" si="1"/>
        <v/>
      </c>
      <c r="I20" s="11" t="s">
        <v>240</v>
      </c>
      <c r="L20" s="17"/>
      <c r="M20" s="17"/>
      <c r="N20" s="17"/>
    </row>
    <row r="21" spans="1:18" ht="18" customHeight="1" x14ac:dyDescent="0.25">
      <c r="A21" s="13" t="s">
        <v>48</v>
      </c>
      <c r="B21" s="13"/>
      <c r="C21" s="13" t="s">
        <v>81</v>
      </c>
      <c r="D21" s="42"/>
      <c r="E21" s="23" t="str">
        <f t="shared" si="0"/>
        <v/>
      </c>
      <c r="F21" s="14" t="s">
        <v>32</v>
      </c>
      <c r="G21" s="9" t="str">
        <f>IF(ISBLANK(D20),"",WORKDAY(D20+7-1,1))</f>
        <v/>
      </c>
      <c r="H21" s="12" t="str">
        <f t="shared" si="1"/>
        <v/>
      </c>
      <c r="I21" s="15" t="s">
        <v>189</v>
      </c>
    </row>
    <row r="22" spans="1:18" ht="18" customHeight="1" x14ac:dyDescent="0.25">
      <c r="A22" s="13" t="s">
        <v>50</v>
      </c>
      <c r="B22" s="13"/>
      <c r="C22" s="13" t="s">
        <v>85</v>
      </c>
      <c r="D22" s="40"/>
      <c r="E22" s="23" t="str">
        <f t="shared" si="0"/>
        <v/>
      </c>
      <c r="F22" s="14"/>
      <c r="G22" s="9"/>
      <c r="H22" s="12" t="str">
        <f t="shared" si="1"/>
        <v/>
      </c>
      <c r="I22" s="15"/>
    </row>
    <row r="23" spans="1:18" ht="18" customHeight="1" x14ac:dyDescent="0.25">
      <c r="A23" s="13" t="s">
        <v>52</v>
      </c>
      <c r="B23" s="13"/>
      <c r="C23" s="13" t="s">
        <v>49</v>
      </c>
      <c r="D23" s="40"/>
      <c r="E23" s="23" t="str">
        <f t="shared" si="0"/>
        <v/>
      </c>
      <c r="F23" s="14"/>
      <c r="G23" s="9"/>
      <c r="H23" s="12" t="str">
        <f t="shared" si="1"/>
        <v/>
      </c>
      <c r="I23" s="15"/>
    </row>
    <row r="24" spans="1:18" ht="18" customHeight="1" x14ac:dyDescent="0.25">
      <c r="A24" s="13" t="s">
        <v>54</v>
      </c>
      <c r="B24" s="13"/>
      <c r="C24" s="61" t="s">
        <v>89</v>
      </c>
      <c r="D24" s="40"/>
      <c r="E24" s="23" t="str">
        <f t="shared" si="0"/>
        <v/>
      </c>
      <c r="F24" s="14"/>
      <c r="G24" s="9"/>
      <c r="H24" s="12" t="str">
        <f t="shared" si="1"/>
        <v/>
      </c>
      <c r="I24" s="15"/>
    </row>
    <row r="25" spans="1:18" ht="18" customHeight="1" thickBot="1" x14ac:dyDescent="0.3">
      <c r="A25" s="13" t="s">
        <v>56</v>
      </c>
      <c r="B25" s="13"/>
      <c r="C25" s="61" t="s">
        <v>93</v>
      </c>
      <c r="D25" s="41"/>
      <c r="E25" s="23"/>
      <c r="F25" s="14"/>
      <c r="G25" s="9"/>
      <c r="H25" s="12"/>
      <c r="I25" s="15"/>
    </row>
    <row r="26" spans="1:18" ht="18" customHeight="1" thickBot="1" x14ac:dyDescent="0.3">
      <c r="A26" s="4"/>
      <c r="B26" s="7">
        <v>4</v>
      </c>
      <c r="C26" s="24" t="s">
        <v>198</v>
      </c>
      <c r="D26" s="32"/>
      <c r="E26" s="89" t="str">
        <f t="shared" si="0"/>
        <v/>
      </c>
      <c r="F26" s="8" t="s">
        <v>28</v>
      </c>
      <c r="G26" s="9" t="str">
        <f>IF(ISBLANK(D20),"",WORKDAY(D20+90-1,1))</f>
        <v/>
      </c>
      <c r="H26" s="12" t="str">
        <f t="shared" si="1"/>
        <v/>
      </c>
      <c r="I26" s="11" t="s">
        <v>200</v>
      </c>
    </row>
    <row r="27" spans="1:18" ht="18" customHeight="1" x14ac:dyDescent="0.25">
      <c r="A27" s="13" t="s">
        <v>60</v>
      </c>
      <c r="B27" s="13"/>
      <c r="C27" s="13" t="s">
        <v>202</v>
      </c>
      <c r="D27" s="30"/>
      <c r="E27" s="23" t="str">
        <f t="shared" si="0"/>
        <v/>
      </c>
      <c r="F27" s="14" t="s">
        <v>32</v>
      </c>
      <c r="G27" s="9" t="str">
        <f>IF(ISBLANK(D26),"",WORKDAY(D26+15-1,1))</f>
        <v/>
      </c>
      <c r="H27" s="12" t="str">
        <f t="shared" si="1"/>
        <v/>
      </c>
      <c r="I27" s="15" t="s">
        <v>204</v>
      </c>
    </row>
    <row r="28" spans="1:18" ht="18" customHeight="1" thickBot="1" x14ac:dyDescent="0.3">
      <c r="A28" s="13" t="s">
        <v>64</v>
      </c>
      <c r="B28" s="13"/>
      <c r="C28" s="13" t="s">
        <v>106</v>
      </c>
      <c r="D28" s="41"/>
      <c r="E28" s="23" t="str">
        <f t="shared" si="0"/>
        <v/>
      </c>
      <c r="F28" s="14"/>
      <c r="G28" s="9"/>
      <c r="H28" s="12" t="str">
        <f t="shared" si="1"/>
        <v/>
      </c>
      <c r="I28" s="15"/>
    </row>
    <row r="29" spans="1:18" ht="18" customHeight="1" x14ac:dyDescent="0.25">
      <c r="A29" s="145"/>
      <c r="B29" s="126">
        <v>5</v>
      </c>
      <c r="C29" s="117" t="s">
        <v>207</v>
      </c>
      <c r="D29" s="147"/>
      <c r="E29" s="149" t="str">
        <f t="shared" si="0"/>
        <v/>
      </c>
      <c r="F29" s="8" t="s">
        <v>26</v>
      </c>
      <c r="G29" s="9" t="str">
        <f>IF(ISBLANK(D26),"",WORKDAY(D26+15-1,1))</f>
        <v/>
      </c>
      <c r="H29" s="12" t="str">
        <f t="shared" si="1"/>
        <v/>
      </c>
      <c r="I29" s="11" t="s">
        <v>209</v>
      </c>
    </row>
    <row r="30" spans="1:18" ht="18" customHeight="1" thickBot="1" x14ac:dyDescent="0.3">
      <c r="A30" s="146"/>
      <c r="B30" s="127"/>
      <c r="C30" s="118"/>
      <c r="D30" s="148"/>
      <c r="E30" s="150"/>
      <c r="F30" s="8" t="s">
        <v>28</v>
      </c>
      <c r="G30" s="9" t="str">
        <f>IF(ISBLANK(D20),"",WORKDAY(D20+150-1,1))</f>
        <v/>
      </c>
      <c r="H30" s="12" t="str">
        <f t="shared" si="1"/>
        <v/>
      </c>
      <c r="I30" s="11" t="s">
        <v>211</v>
      </c>
    </row>
    <row r="31" spans="1:18" ht="18" customHeight="1" x14ac:dyDescent="0.25">
      <c r="A31" s="102" t="s">
        <v>80</v>
      </c>
      <c r="B31" s="102"/>
      <c r="C31" s="102" t="s">
        <v>113</v>
      </c>
      <c r="D31" s="161"/>
      <c r="E31" s="159" t="str">
        <f t="shared" si="0"/>
        <v/>
      </c>
      <c r="F31" s="14" t="s">
        <v>32</v>
      </c>
      <c r="G31" s="9" t="str">
        <f>IF(ISBLANK(D29),"",WORKDAY(D29+30-1,1))</f>
        <v/>
      </c>
      <c r="H31" s="12" t="str">
        <f t="shared" si="1"/>
        <v/>
      </c>
      <c r="I31" s="15" t="s">
        <v>215</v>
      </c>
    </row>
    <row r="32" spans="1:18" ht="18" customHeight="1" x14ac:dyDescent="0.25">
      <c r="A32" s="103"/>
      <c r="B32" s="103"/>
      <c r="C32" s="103"/>
      <c r="D32" s="162"/>
      <c r="E32" s="160"/>
      <c r="F32" s="14" t="s">
        <v>32</v>
      </c>
      <c r="G32" s="9" t="str">
        <f>IF(ISBLANK(D9),"",(WORKDAY(D9+365*3-1,1)))</f>
        <v/>
      </c>
      <c r="H32" s="12" t="str">
        <f t="shared" si="1"/>
        <v/>
      </c>
      <c r="I32" s="15" t="s">
        <v>117</v>
      </c>
    </row>
    <row r="33" spans="1:17" ht="18" customHeight="1" thickBot="1" x14ac:dyDescent="0.3">
      <c r="A33" s="13" t="s">
        <v>84</v>
      </c>
      <c r="B33" s="13"/>
      <c r="C33" s="61" t="s">
        <v>119</v>
      </c>
      <c r="D33" s="65"/>
      <c r="E33" s="23" t="str">
        <f t="shared" si="0"/>
        <v/>
      </c>
      <c r="F33" s="14"/>
      <c r="G33" s="9" t="e">
        <f>Q33</f>
        <v>#VALUE!</v>
      </c>
      <c r="H33" s="12" t="e">
        <f t="shared" si="1"/>
        <v>#VALUE!</v>
      </c>
      <c r="I33" s="15" t="s">
        <v>220</v>
      </c>
      <c r="K33" s="77" t="str">
        <f>IF(ISBLANK(D34),"",(D34-15))</f>
        <v/>
      </c>
      <c r="L33" s="74" t="str">
        <f>TEXT(K33,"[$-809]ddd")</f>
        <v/>
      </c>
      <c r="M33" s="74"/>
      <c r="N33" s="74">
        <f>IF(L33="sat",-1,0)</f>
        <v>0</v>
      </c>
      <c r="O33" s="74">
        <f>IF(L33="sun",-2,0)</f>
        <v>0</v>
      </c>
      <c r="P33" s="74"/>
      <c r="Q33" s="77" t="e">
        <f>K33+O33+N33</f>
        <v>#VALUE!</v>
      </c>
    </row>
    <row r="34" spans="1:17" ht="18" customHeight="1" thickBot="1" x14ac:dyDescent="0.3">
      <c r="A34" s="4"/>
      <c r="B34" s="7">
        <v>6</v>
      </c>
      <c r="C34" s="25" t="s">
        <v>221</v>
      </c>
      <c r="D34" s="81"/>
      <c r="E34" s="26" t="str">
        <f t="shared" si="0"/>
        <v/>
      </c>
      <c r="F34" s="106" t="s">
        <v>122</v>
      </c>
      <c r="G34" s="107"/>
      <c r="H34" s="12" t="str">
        <f t="shared" si="1"/>
        <v/>
      </c>
      <c r="I34" s="11"/>
      <c r="K34" s="79"/>
      <c r="L34" s="80"/>
      <c r="M34" s="80"/>
      <c r="N34" s="80"/>
      <c r="O34" s="80"/>
      <c r="P34" s="80"/>
      <c r="Q34" s="79"/>
    </row>
  </sheetData>
  <mergeCells count="19">
    <mergeCell ref="F34:G34"/>
    <mergeCell ref="F8:G8"/>
    <mergeCell ref="F9:H9"/>
    <mergeCell ref="A29:A30"/>
    <mergeCell ref="B29:B30"/>
    <mergeCell ref="C29:C30"/>
    <mergeCell ref="D29:D30"/>
    <mergeCell ref="E29:E30"/>
    <mergeCell ref="A31:A32"/>
    <mergeCell ref="B31:B32"/>
    <mergeCell ref="C31:C32"/>
    <mergeCell ref="D31:D32"/>
    <mergeCell ref="E31:E32"/>
    <mergeCell ref="B6:I6"/>
    <mergeCell ref="A1:I1"/>
    <mergeCell ref="B2:I2"/>
    <mergeCell ref="B3:I3"/>
    <mergeCell ref="B4:I4"/>
    <mergeCell ref="B5:I5"/>
  </mergeCells>
  <conditionalFormatting sqref="D10">
    <cfRule type="cellIs" dxfId="54" priority="48" operator="lessThanOrEqual">
      <formula>$G$10</formula>
    </cfRule>
    <cfRule type="cellIs" dxfId="53" priority="51" operator="greaterThan">
      <formula>$G$10</formula>
    </cfRule>
  </conditionalFormatting>
  <conditionalFormatting sqref="D20">
    <cfRule type="cellIs" dxfId="52" priority="45" operator="greaterThanOrEqual">
      <formula>$G$20</formula>
    </cfRule>
    <cfRule type="cellIs" dxfId="51" priority="50" operator="lessThan">
      <formula>$G$20</formula>
    </cfRule>
  </conditionalFormatting>
  <conditionalFormatting sqref="D13">
    <cfRule type="cellIs" dxfId="50" priority="44" operator="greaterThanOrEqual">
      <formula>$G$13</formula>
    </cfRule>
    <cfRule type="cellIs" dxfId="49" priority="49" operator="lessThan">
      <formula>$G$13</formula>
    </cfRule>
  </conditionalFormatting>
  <conditionalFormatting sqref="D12">
    <cfRule type="cellIs" dxfId="48" priority="46" operator="greaterThan">
      <formula>$G$12</formula>
    </cfRule>
    <cfRule type="cellIs" dxfId="47" priority="47" operator="lessThanOrEqual">
      <formula>$G$12</formula>
    </cfRule>
  </conditionalFormatting>
  <conditionalFormatting sqref="D26">
    <cfRule type="cellIs" dxfId="46" priority="42" operator="lessThanOrEqual">
      <formula>$G$26</formula>
    </cfRule>
    <cfRule type="cellIs" dxfId="45" priority="43" operator="greaterThan">
      <formula>$G$26</formula>
    </cfRule>
  </conditionalFormatting>
  <conditionalFormatting sqref="D27">
    <cfRule type="cellIs" dxfId="44" priority="40" operator="lessThanOrEqual">
      <formula>$G$27</formula>
    </cfRule>
    <cfRule type="cellIs" dxfId="43" priority="41" operator="greaterThan">
      <formula>$G$27</formula>
    </cfRule>
  </conditionalFormatting>
  <conditionalFormatting sqref="D31">
    <cfRule type="cellIs" dxfId="42" priority="26" operator="greaterThan">
      <formula>$G$31</formula>
    </cfRule>
    <cfRule type="cellIs" dxfId="41" priority="38" operator="lessThanOrEqual">
      <formula>$G$31</formula>
    </cfRule>
  </conditionalFormatting>
  <conditionalFormatting sqref="D19">
    <cfRule type="cellIs" dxfId="40" priority="36" operator="lessThanOrEqual">
      <formula>$G$19</formula>
    </cfRule>
    <cfRule type="cellIs" dxfId="39" priority="37" operator="greaterThan">
      <formula>$G$19</formula>
    </cfRule>
  </conditionalFormatting>
  <conditionalFormatting sqref="D29:D30">
    <cfRule type="containsBlanks" dxfId="38" priority="29">
      <formula>LEN(TRIM(D29))=0</formula>
    </cfRule>
    <cfRule type="cellIs" dxfId="37" priority="35" operator="between">
      <formula>$G$29</formula>
      <formula>$G$30</formula>
    </cfRule>
    <cfRule type="cellIs" dxfId="36" priority="54" operator="lessThan">
      <formula>$G$29</formula>
    </cfRule>
    <cfRule type="cellIs" dxfId="35" priority="55" operator="greaterThan">
      <formula>$G$30</formula>
    </cfRule>
  </conditionalFormatting>
  <conditionalFormatting sqref="D11">
    <cfRule type="cellIs" dxfId="34" priority="33" operator="greaterThan">
      <formula>$G$11</formula>
    </cfRule>
    <cfRule type="cellIs" dxfId="33" priority="34" operator="lessThanOrEqual">
      <formula>$G$11</formula>
    </cfRule>
  </conditionalFormatting>
  <conditionalFormatting sqref="Q13">
    <cfRule type="containsErrors" dxfId="32" priority="52">
      <formula>ISERROR(Q13)</formula>
    </cfRule>
  </conditionalFormatting>
  <conditionalFormatting sqref="G13">
    <cfRule type="containsErrors" dxfId="31" priority="32">
      <formula>ISERROR(G13)</formula>
    </cfRule>
  </conditionalFormatting>
  <conditionalFormatting sqref="J9:J34">
    <cfRule type="containsErrors" dxfId="30" priority="31">
      <formula>ISERROR(J9)</formula>
    </cfRule>
  </conditionalFormatting>
  <conditionalFormatting sqref="Q17:Q18">
    <cfRule type="containsErrors" dxfId="29" priority="30">
      <formula>ISERROR(Q17)</formula>
    </cfRule>
  </conditionalFormatting>
  <conditionalFormatting sqref="G17">
    <cfRule type="containsErrors" dxfId="28" priority="53">
      <formula>ISERROR(G17)</formula>
    </cfRule>
  </conditionalFormatting>
  <conditionalFormatting sqref="D10:D33">
    <cfRule type="containsBlanks" dxfId="27" priority="5">
      <formula>LEN(TRIM(D10))=0</formula>
    </cfRule>
  </conditionalFormatting>
  <conditionalFormatting sqref="H13 H17:H18">
    <cfRule type="containsErrors" dxfId="26" priority="27">
      <formula>ISERROR(H13)</formula>
    </cfRule>
  </conditionalFormatting>
  <conditionalFormatting sqref="D31:D32">
    <cfRule type="cellIs" dxfId="25" priority="28" operator="greaterThan">
      <formula>$G$32</formula>
    </cfRule>
    <cfRule type="cellIs" dxfId="24" priority="39" operator="lessThanOrEqual">
      <formula>$G$32</formula>
    </cfRule>
  </conditionalFormatting>
  <conditionalFormatting sqref="Q34">
    <cfRule type="containsErrors" dxfId="23" priority="25">
      <formula>ISERROR(Q34)</formula>
    </cfRule>
  </conditionalFormatting>
  <conditionalFormatting sqref="Q33">
    <cfRule type="containsErrors" dxfId="22" priority="24">
      <formula>ISERROR(Q33)</formula>
    </cfRule>
  </conditionalFormatting>
  <conditionalFormatting sqref="G33">
    <cfRule type="containsErrors" dxfId="21" priority="23">
      <formula>ISERROR(G33)</formula>
    </cfRule>
  </conditionalFormatting>
  <conditionalFormatting sqref="H33">
    <cfRule type="containsErrors" dxfId="20" priority="22">
      <formula>ISERROR(H33)</formula>
    </cfRule>
  </conditionalFormatting>
  <conditionalFormatting sqref="D33">
    <cfRule type="cellIs" dxfId="19" priority="20" operator="lessThanOrEqual">
      <formula>$G$33</formula>
    </cfRule>
    <cfRule type="cellIs" dxfId="18" priority="21" operator="greaterThan">
      <formula>$G$33</formula>
    </cfRule>
  </conditionalFormatting>
  <conditionalFormatting sqref="D21">
    <cfRule type="cellIs" dxfId="17" priority="18" operator="lessThanOrEqual">
      <formula>$G$21</formula>
    </cfRule>
    <cfRule type="cellIs" dxfId="16" priority="19" operator="greaterThan">
      <formula>$G$21</formula>
    </cfRule>
  </conditionalFormatting>
  <conditionalFormatting sqref="D34">
    <cfRule type="containsBlanks" dxfId="15" priority="16">
      <formula>LEN(TRIM(D34))=0</formula>
    </cfRule>
    <cfRule type="cellIs" dxfId="14" priority="17" operator="lessThan">
      <formula>$D$29</formula>
    </cfRule>
  </conditionalFormatting>
  <conditionalFormatting sqref="D18">
    <cfRule type="cellIs" dxfId="13" priority="14" operator="lessThanOrEqual">
      <formula>$G$18</formula>
    </cfRule>
    <cfRule type="cellIs" dxfId="12" priority="15" operator="greaterThan">
      <formula>$G$18</formula>
    </cfRule>
  </conditionalFormatting>
  <conditionalFormatting sqref="D17">
    <cfRule type="cellIs" dxfId="11" priority="12" operator="lessThanOrEqual">
      <formula>$G$17</formula>
    </cfRule>
    <cfRule type="cellIs" dxfId="10" priority="13" operator="greaterThan">
      <formula>$G$17</formula>
    </cfRule>
  </conditionalFormatting>
  <conditionalFormatting sqref="D16">
    <cfRule type="cellIs" dxfId="9" priority="10" operator="lessThanOrEqual">
      <formula>$G$16</formula>
    </cfRule>
    <cfRule type="cellIs" dxfId="8" priority="11" operator="greaterThan">
      <formula>$G$16</formula>
    </cfRule>
  </conditionalFormatting>
  <conditionalFormatting sqref="D15">
    <cfRule type="cellIs" dxfId="7" priority="8" operator="lessThanOrEqual">
      <formula>$G$15</formula>
    </cfRule>
    <cfRule type="cellIs" dxfId="6" priority="9" operator="greaterThan">
      <formula>$G$15</formula>
    </cfRule>
  </conditionalFormatting>
  <conditionalFormatting sqref="D14">
    <cfRule type="cellIs" dxfId="5" priority="6" operator="lessThanOrEqual">
      <formula>$G$14</formula>
    </cfRule>
    <cfRule type="cellIs" dxfId="4" priority="7" operator="greaterThan">
      <formula>$G$14</formula>
    </cfRule>
  </conditionalFormatting>
  <conditionalFormatting sqref="E10 E12 E14:E16 E18:E33">
    <cfRule type="containsText" dxfId="3" priority="4" operator="containsText" text="Sat">
      <formula>NOT(ISERROR(SEARCH("Sat",E10)))</formula>
    </cfRule>
  </conditionalFormatting>
  <conditionalFormatting sqref="E10 E12 E14:E16 E18:E33">
    <cfRule type="containsText" dxfId="2" priority="3" operator="containsText" text="Sun">
      <formula>NOT(ISERROR(SEARCH("Sun",E10)))</formula>
    </cfRule>
  </conditionalFormatting>
  <conditionalFormatting sqref="E17 E13 E11 E34">
    <cfRule type="containsText" dxfId="1" priority="1" operator="containsText" text="Mon">
      <formula>NOT(ISERROR(SEARCH("Mon",E11)))</formula>
    </cfRule>
    <cfRule type="containsText" dxfId="0" priority="2" operator="containsText" text="Sun">
      <formula>NOT(ISERROR(SEARCH("Sun",E11)))</formula>
    </cfRule>
  </conditionalFormatting>
  <pageMargins left="0.70866141732283472" right="0.70866141732283472" top="0.74803149606299213" bottom="0.74803149606299213" header="0.31496062992125984" footer="0.31496062992125984"/>
  <pageSetup paperSize="9" scale="62" orientation="landscape" r:id="rId1"/>
  <headerFooter>
    <oddFooter>&amp;L&amp;"Times New Roman,Bold"Julio 2019&amp;"Times New Roman,Regular"
&amp;F</oddFooter>
  </headerFooter>
  <ignoredErrors>
    <ignoredError sqref="G11:H12 G14:H16 G18:H32" formula="1"/>
    <ignoredError sqref="G13:H13 G17:H17 G33:H33" evalError="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LRI Servicios</vt:lpstr>
      <vt:lpstr>LAI Obras</vt:lpstr>
      <vt:lpstr>LAI Suministros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2019-07-12T10:10:20Z</dcterms:modified>
</cp:coreProperties>
</file>